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 activeTab="4"/>
  </bookViews>
  <sheets>
    <sheet name="Prihodi" sheetId="1" r:id="rId1"/>
    <sheet name="Tabela B" sheetId="2" r:id="rId2"/>
    <sheet name="Orga" sheetId="3" r:id="rId3"/>
    <sheet name="Funk" sheetId="4" r:id="rId4"/>
    <sheet name="Tab C" sheetId="5" r:id="rId5"/>
  </sheets>
  <definedNames>
    <definedName name="_xlnm._FilterDatabase" localSheetId="0" hidden="1">Prihodi!$C$1:$C$126</definedName>
    <definedName name="_xlnm._FilterDatabase" localSheetId="4" hidden="1">'Tab C'!$E$2:$E$540</definedName>
    <definedName name="_xlnm._FilterDatabase" localSheetId="1" hidden="1">'Tabela B'!$A$2:$H$250</definedName>
    <definedName name="_xlnm.Print_Area" localSheetId="3">Funk!$A$1:$H$47</definedName>
    <definedName name="_xlnm.Print_Area" localSheetId="2">Orga!$A$1:$H$17</definedName>
    <definedName name="_xlnm.Print_Area" localSheetId="0">Prihodi!$B:$J</definedName>
    <definedName name="_xlnm.Print_Area" localSheetId="1">'Tabela B'!$A$1:$I$250</definedName>
  </definedNames>
  <calcPr calcId="124519"/>
</workbook>
</file>

<file path=xl/calcChain.xml><?xml version="1.0" encoding="utf-8"?>
<calcChain xmlns="http://schemas.openxmlformats.org/spreadsheetml/2006/main">
  <c r="F431" i="1"/>
  <c r="G431" s="1"/>
  <c r="E431"/>
  <c r="D431"/>
  <c r="F430"/>
  <c r="H430" s="1"/>
  <c r="E430"/>
  <c r="G430" s="1"/>
  <c r="D430"/>
  <c r="F429"/>
  <c r="H429" s="1"/>
  <c r="E429"/>
  <c r="D429"/>
  <c r="H428"/>
  <c r="G428"/>
  <c r="F427"/>
  <c r="E427"/>
  <c r="E426" s="1"/>
  <c r="D427"/>
  <c r="F426"/>
  <c r="H426" s="1"/>
  <c r="F425"/>
  <c r="E425"/>
  <c r="D425"/>
  <c r="F424"/>
  <c r="H424" s="1"/>
  <c r="E424"/>
  <c r="D424"/>
  <c r="D422" s="1"/>
  <c r="F423"/>
  <c r="H423" s="1"/>
  <c r="E423"/>
  <c r="D423"/>
  <c r="E422"/>
  <c r="F421"/>
  <c r="G421" s="1"/>
  <c r="E421"/>
  <c r="D421"/>
  <c r="F420"/>
  <c r="E420"/>
  <c r="D420"/>
  <c r="F419"/>
  <c r="G419" s="1"/>
  <c r="E419"/>
  <c r="D419"/>
  <c r="F418"/>
  <c r="E418"/>
  <c r="E417" s="1"/>
  <c r="D418"/>
  <c r="D417" s="1"/>
  <c r="F416"/>
  <c r="E416"/>
  <c r="E415" s="1"/>
  <c r="D416"/>
  <c r="D415"/>
  <c r="F414"/>
  <c r="G414" s="1"/>
  <c r="E414"/>
  <c r="D414"/>
  <c r="F413"/>
  <c r="E413"/>
  <c r="E411" s="1"/>
  <c r="D413"/>
  <c r="F412"/>
  <c r="G412" s="1"/>
  <c r="E412"/>
  <c r="D412"/>
  <c r="D411" s="1"/>
  <c r="F410"/>
  <c r="H410" s="1"/>
  <c r="E410"/>
  <c r="E409" s="1"/>
  <c r="D410"/>
  <c r="D409" s="1"/>
  <c r="F409"/>
  <c r="F408"/>
  <c r="G408" s="1"/>
  <c r="E408"/>
  <c r="D408"/>
  <c r="F407"/>
  <c r="H407" s="1"/>
  <c r="E407"/>
  <c r="D407"/>
  <c r="F406"/>
  <c r="H406" s="1"/>
  <c r="E406"/>
  <c r="D406"/>
  <c r="F405"/>
  <c r="E405"/>
  <c r="D405"/>
  <c r="F404"/>
  <c r="E404"/>
  <c r="D404"/>
  <c r="F403"/>
  <c r="H403" s="1"/>
  <c r="E403"/>
  <c r="D403"/>
  <c r="D402" s="1"/>
  <c r="F401"/>
  <c r="G401" s="1"/>
  <c r="E401"/>
  <c r="D401"/>
  <c r="F400"/>
  <c r="E400"/>
  <c r="D400"/>
  <c r="D399" s="1"/>
  <c r="F398"/>
  <c r="G398" s="1"/>
  <c r="E398"/>
  <c r="D398"/>
  <c r="F397"/>
  <c r="E397"/>
  <c r="E396" s="1"/>
  <c r="D397"/>
  <c r="F396"/>
  <c r="F395"/>
  <c r="G395" s="1"/>
  <c r="E395"/>
  <c r="D395"/>
  <c r="F394"/>
  <c r="G394" s="1"/>
  <c r="E394"/>
  <c r="D394"/>
  <c r="F393"/>
  <c r="E393"/>
  <c r="D393"/>
  <c r="F392"/>
  <c r="G392" s="1"/>
  <c r="E392"/>
  <c r="D392"/>
  <c r="F391"/>
  <c r="H391" s="1"/>
  <c r="E391"/>
  <c r="E390" s="1"/>
  <c r="D391"/>
  <c r="D390" s="1"/>
  <c r="F382"/>
  <c r="H382" s="1"/>
  <c r="E382"/>
  <c r="G382" s="1"/>
  <c r="D382"/>
  <c r="F381"/>
  <c r="E381"/>
  <c r="D381"/>
  <c r="F380"/>
  <c r="H380" s="1"/>
  <c r="E380"/>
  <c r="D380"/>
  <c r="F379"/>
  <c r="E379"/>
  <c r="D379"/>
  <c r="F378"/>
  <c r="H378" s="1"/>
  <c r="E378"/>
  <c r="D378"/>
  <c r="F377"/>
  <c r="E377"/>
  <c r="D377"/>
  <c r="F376"/>
  <c r="H376" s="1"/>
  <c r="E376"/>
  <c r="D376"/>
  <c r="F375"/>
  <c r="H375" s="1"/>
  <c r="E375"/>
  <c r="D375"/>
  <c r="F374"/>
  <c r="H374" s="1"/>
  <c r="E374"/>
  <c r="G374" s="1"/>
  <c r="D374"/>
  <c r="F373"/>
  <c r="E373"/>
  <c r="D373"/>
  <c r="F372"/>
  <c r="H372" s="1"/>
  <c r="E372"/>
  <c r="D372"/>
  <c r="F371"/>
  <c r="F383" s="1"/>
  <c r="E371"/>
  <c r="E383" s="1"/>
  <c r="D371"/>
  <c r="D383" s="1"/>
  <c r="G362"/>
  <c r="F362"/>
  <c r="E362"/>
  <c r="E361" s="1"/>
  <c r="F361"/>
  <c r="G360"/>
  <c r="F360"/>
  <c r="E360"/>
  <c r="E359" s="1"/>
  <c r="G359"/>
  <c r="H359" s="1"/>
  <c r="F359"/>
  <c r="G358"/>
  <c r="H358" s="1"/>
  <c r="F358"/>
  <c r="E358"/>
  <c r="G357"/>
  <c r="F357"/>
  <c r="E357"/>
  <c r="G356"/>
  <c r="G355" s="1"/>
  <c r="G354" s="1"/>
  <c r="F356"/>
  <c r="E356"/>
  <c r="F355"/>
  <c r="F354" s="1"/>
  <c r="G353"/>
  <c r="G352" s="1"/>
  <c r="F353"/>
  <c r="F352" s="1"/>
  <c r="F351" s="1"/>
  <c r="E353"/>
  <c r="E352" s="1"/>
  <c r="E351" s="1"/>
  <c r="G350"/>
  <c r="H350" s="1"/>
  <c r="F350"/>
  <c r="E350"/>
  <c r="G349"/>
  <c r="F349"/>
  <c r="E349"/>
  <c r="G348"/>
  <c r="F348"/>
  <c r="E348"/>
  <c r="G347"/>
  <c r="F347"/>
  <c r="E347"/>
  <c r="G346"/>
  <c r="H346" s="1"/>
  <c r="F346"/>
  <c r="E346"/>
  <c r="G345"/>
  <c r="H345" s="1"/>
  <c r="G344"/>
  <c r="H344" s="1"/>
  <c r="F344"/>
  <c r="E344"/>
  <c r="G343"/>
  <c r="F343"/>
  <c r="H343" s="1"/>
  <c r="E343"/>
  <c r="G342"/>
  <c r="F342"/>
  <c r="E342"/>
  <c r="G341"/>
  <c r="F341"/>
  <c r="E341"/>
  <c r="H340"/>
  <c r="G340"/>
  <c r="F340"/>
  <c r="E340"/>
  <c r="G339"/>
  <c r="F339"/>
  <c r="E339"/>
  <c r="G338"/>
  <c r="F338"/>
  <c r="E338"/>
  <c r="G337"/>
  <c r="F337"/>
  <c r="E337"/>
  <c r="G336"/>
  <c r="F336"/>
  <c r="H336" s="1"/>
  <c r="E336"/>
  <c r="G335"/>
  <c r="F335"/>
  <c r="E335"/>
  <c r="F334"/>
  <c r="G333"/>
  <c r="H333" s="1"/>
  <c r="F333"/>
  <c r="E333"/>
  <c r="G332"/>
  <c r="F332"/>
  <c r="E332"/>
  <c r="G331"/>
  <c r="F331"/>
  <c r="E331"/>
  <c r="E330" s="1"/>
  <c r="G329"/>
  <c r="F329"/>
  <c r="E329"/>
  <c r="G328"/>
  <c r="H328" s="1"/>
  <c r="F328"/>
  <c r="E328"/>
  <c r="G327"/>
  <c r="F327"/>
  <c r="E327"/>
  <c r="G326"/>
  <c r="F326"/>
  <c r="E326"/>
  <c r="G325"/>
  <c r="F325"/>
  <c r="E325"/>
  <c r="G324"/>
  <c r="F324"/>
  <c r="E324"/>
  <c r="G323"/>
  <c r="F323"/>
  <c r="E323"/>
  <c r="G322"/>
  <c r="F322"/>
  <c r="E322"/>
  <c r="G321"/>
  <c r="G320" s="1"/>
  <c r="F321"/>
  <c r="E321"/>
  <c r="G319"/>
  <c r="F319"/>
  <c r="E319"/>
  <c r="G318"/>
  <c r="F318"/>
  <c r="H318" s="1"/>
  <c r="E318"/>
  <c r="G317"/>
  <c r="F317"/>
  <c r="E317"/>
  <c r="G316"/>
  <c r="F316"/>
  <c r="E316"/>
  <c r="G315"/>
  <c r="F315"/>
  <c r="E315"/>
  <c r="G314"/>
  <c r="F314"/>
  <c r="E314"/>
  <c r="G313"/>
  <c r="F313"/>
  <c r="E313"/>
  <c r="G312"/>
  <c r="H312" s="1"/>
  <c r="F312"/>
  <c r="E312"/>
  <c r="G311"/>
  <c r="F311"/>
  <c r="E311"/>
  <c r="G310"/>
  <c r="F310"/>
  <c r="E310"/>
  <c r="G309"/>
  <c r="H309" s="1"/>
  <c r="F309"/>
  <c r="E309"/>
  <c r="G308"/>
  <c r="F308"/>
  <c r="E308"/>
  <c r="G307"/>
  <c r="F307"/>
  <c r="E307"/>
  <c r="G306"/>
  <c r="F306"/>
  <c r="E306"/>
  <c r="G305"/>
  <c r="H305" s="1"/>
  <c r="F305"/>
  <c r="E305"/>
  <c r="G304"/>
  <c r="H304" s="1"/>
  <c r="F304"/>
  <c r="E304"/>
  <c r="G303"/>
  <c r="F303"/>
  <c r="E303"/>
  <c r="G302"/>
  <c r="F302"/>
  <c r="H302" s="1"/>
  <c r="E302"/>
  <c r="G301"/>
  <c r="F301"/>
  <c r="E301"/>
  <c r="G300"/>
  <c r="F300"/>
  <c r="E300"/>
  <c r="G299"/>
  <c r="F299"/>
  <c r="E299"/>
  <c r="G298"/>
  <c r="F298"/>
  <c r="E298"/>
  <c r="G297"/>
  <c r="F297"/>
  <c r="E297"/>
  <c r="G296"/>
  <c r="H296" s="1"/>
  <c r="F296"/>
  <c r="E296"/>
  <c r="G295"/>
  <c r="F295"/>
  <c r="F294" s="1"/>
  <c r="E295"/>
  <c r="E294" s="1"/>
  <c r="G293"/>
  <c r="F293"/>
  <c r="E293"/>
  <c r="G292"/>
  <c r="F292"/>
  <c r="E292"/>
  <c r="G291"/>
  <c r="F291"/>
  <c r="E291"/>
  <c r="G290"/>
  <c r="F290"/>
  <c r="E290"/>
  <c r="G289"/>
  <c r="F289"/>
  <c r="E289"/>
  <c r="G285"/>
  <c r="G284" s="1"/>
  <c r="F285"/>
  <c r="E285"/>
  <c r="E284" s="1"/>
  <c r="F284"/>
  <c r="G283"/>
  <c r="H283" s="1"/>
  <c r="F283"/>
  <c r="E283"/>
  <c r="E282" s="1"/>
  <c r="E281" s="1"/>
  <c r="F282"/>
  <c r="F281" s="1"/>
  <c r="G280"/>
  <c r="H280" s="1"/>
  <c r="F280"/>
  <c r="F279" s="1"/>
  <c r="E280"/>
  <c r="E279" s="1"/>
  <c r="G278"/>
  <c r="F278"/>
  <c r="E278"/>
  <c r="G277"/>
  <c r="F277"/>
  <c r="E277"/>
  <c r="G275"/>
  <c r="F275"/>
  <c r="E275"/>
  <c r="G274"/>
  <c r="F274"/>
  <c r="E274"/>
  <c r="E273" s="1"/>
  <c r="G271"/>
  <c r="F271"/>
  <c r="H271" s="1"/>
  <c r="E271"/>
  <c r="G270"/>
  <c r="H270" s="1"/>
  <c r="F270"/>
  <c r="E270"/>
  <c r="E269" s="1"/>
  <c r="G268"/>
  <c r="F268"/>
  <c r="H268" s="1"/>
  <c r="E268"/>
  <c r="G267"/>
  <c r="H267" s="1"/>
  <c r="F267"/>
  <c r="E267"/>
  <c r="G266"/>
  <c r="F266"/>
  <c r="E266"/>
  <c r="G264"/>
  <c r="F264"/>
  <c r="E264"/>
  <c r="G263"/>
  <c r="F263"/>
  <c r="H263" s="1"/>
  <c r="E263"/>
  <c r="G262"/>
  <c r="F262"/>
  <c r="E262"/>
  <c r="G261"/>
  <c r="F261"/>
  <c r="E261"/>
  <c r="G260"/>
  <c r="H260" s="1"/>
  <c r="F260"/>
  <c r="E260"/>
  <c r="G259"/>
  <c r="F259"/>
  <c r="E259"/>
  <c r="G258"/>
  <c r="F258"/>
  <c r="E258"/>
  <c r="G257"/>
  <c r="H257" s="1"/>
  <c r="F257"/>
  <c r="E257"/>
  <c r="G256"/>
  <c r="F256"/>
  <c r="E256"/>
  <c r="G255"/>
  <c r="H255" s="1"/>
  <c r="F255"/>
  <c r="E255"/>
  <c r="G254"/>
  <c r="F254"/>
  <c r="E254"/>
  <c r="G253"/>
  <c r="F253"/>
  <c r="E253"/>
  <c r="G252"/>
  <c r="F252"/>
  <c r="E252"/>
  <c r="G251"/>
  <c r="F251"/>
  <c r="E251"/>
  <c r="G250"/>
  <c r="F250"/>
  <c r="E250"/>
  <c r="G249"/>
  <c r="I360" s="1"/>
  <c r="F249"/>
  <c r="E249"/>
  <c r="G248"/>
  <c r="F248"/>
  <c r="E248"/>
  <c r="G247"/>
  <c r="H247" s="1"/>
  <c r="F247"/>
  <c r="E247"/>
  <c r="G245"/>
  <c r="F245"/>
  <c r="E245"/>
  <c r="G244"/>
  <c r="H244" s="1"/>
  <c r="F244"/>
  <c r="E244"/>
  <c r="G243"/>
  <c r="F243"/>
  <c r="E243"/>
  <c r="G242"/>
  <c r="F242"/>
  <c r="E242"/>
  <c r="G241"/>
  <c r="F241"/>
  <c r="E241"/>
  <c r="G240"/>
  <c r="F240"/>
  <c r="E240"/>
  <c r="G239"/>
  <c r="F239"/>
  <c r="E239"/>
  <c r="G238"/>
  <c r="F238"/>
  <c r="E238"/>
  <c r="G237"/>
  <c r="H237" s="1"/>
  <c r="F237"/>
  <c r="E237"/>
  <c r="G236"/>
  <c r="I236" s="1"/>
  <c r="F236"/>
  <c r="E236"/>
  <c r="G235"/>
  <c r="F235"/>
  <c r="E235"/>
  <c r="G234"/>
  <c r="F234"/>
  <c r="H234" s="1"/>
  <c r="E234"/>
  <c r="C234"/>
  <c r="G233"/>
  <c r="F233"/>
  <c r="H233" s="1"/>
  <c r="E233"/>
  <c r="C233"/>
  <c r="G231"/>
  <c r="F231"/>
  <c r="E231"/>
  <c r="G230"/>
  <c r="I230" s="1"/>
  <c r="F230"/>
  <c r="E230"/>
  <c r="G229"/>
  <c r="F229"/>
  <c r="E229"/>
  <c r="C229"/>
  <c r="G226"/>
  <c r="F226"/>
  <c r="E226"/>
  <c r="G225"/>
  <c r="I225" s="1"/>
  <c r="F225"/>
  <c r="E225"/>
  <c r="G224"/>
  <c r="F224"/>
  <c r="E224"/>
  <c r="G223"/>
  <c r="H223" s="1"/>
  <c r="F223"/>
  <c r="E223"/>
  <c r="G222"/>
  <c r="I222" s="1"/>
  <c r="F222"/>
  <c r="E222"/>
  <c r="G221"/>
  <c r="I221" s="1"/>
  <c r="F221"/>
  <c r="E221"/>
  <c r="G220"/>
  <c r="F220"/>
  <c r="E220"/>
  <c r="G219"/>
  <c r="I219" s="1"/>
  <c r="F219"/>
  <c r="E219"/>
  <c r="G218"/>
  <c r="F218"/>
  <c r="E218"/>
  <c r="G217"/>
  <c r="I217" s="1"/>
  <c r="F217"/>
  <c r="E217"/>
  <c r="G216"/>
  <c r="F216"/>
  <c r="E216"/>
  <c r="G215"/>
  <c r="F215"/>
  <c r="E215"/>
  <c r="G214"/>
  <c r="I214" s="1"/>
  <c r="F214"/>
  <c r="E214"/>
  <c r="G213"/>
  <c r="I213" s="1"/>
  <c r="F213"/>
  <c r="E213"/>
  <c r="G212"/>
  <c r="F212"/>
  <c r="E212"/>
  <c r="G211"/>
  <c r="I211" s="1"/>
  <c r="F211"/>
  <c r="E211"/>
  <c r="G210"/>
  <c r="F210"/>
  <c r="E210"/>
  <c r="G209"/>
  <c r="I209" s="1"/>
  <c r="F209"/>
  <c r="E209"/>
  <c r="G208"/>
  <c r="F208"/>
  <c r="E208"/>
  <c r="G207"/>
  <c r="I207" s="1"/>
  <c r="F207"/>
  <c r="E207"/>
  <c r="G206"/>
  <c r="I206" s="1"/>
  <c r="F206"/>
  <c r="E206"/>
  <c r="G205"/>
  <c r="I205" s="1"/>
  <c r="F205"/>
  <c r="E205"/>
  <c r="G204"/>
  <c r="F204"/>
  <c r="E204"/>
  <c r="G203"/>
  <c r="I203" s="1"/>
  <c r="F203"/>
  <c r="E203"/>
  <c r="G202"/>
  <c r="F202"/>
  <c r="E202"/>
  <c r="G201"/>
  <c r="I201" s="1"/>
  <c r="F201"/>
  <c r="E201"/>
  <c r="G200"/>
  <c r="F200"/>
  <c r="E200"/>
  <c r="G199"/>
  <c r="I199" s="1"/>
  <c r="F199"/>
  <c r="F198" s="1"/>
  <c r="E199"/>
  <c r="G197"/>
  <c r="I197" s="1"/>
  <c r="F197"/>
  <c r="E197"/>
  <c r="G196"/>
  <c r="F196"/>
  <c r="E196"/>
  <c r="G195"/>
  <c r="I195" s="1"/>
  <c r="F195"/>
  <c r="E195"/>
  <c r="G194"/>
  <c r="F194"/>
  <c r="E194"/>
  <c r="G192"/>
  <c r="H192" s="1"/>
  <c r="F192"/>
  <c r="E192"/>
  <c r="G191"/>
  <c r="I191" s="1"/>
  <c r="F191"/>
  <c r="E191"/>
  <c r="G190"/>
  <c r="I190" s="1"/>
  <c r="F190"/>
  <c r="E190"/>
  <c r="G189"/>
  <c r="I189" s="1"/>
  <c r="F189"/>
  <c r="E189"/>
  <c r="G188"/>
  <c r="F188"/>
  <c r="E188"/>
  <c r="G187"/>
  <c r="I187" s="1"/>
  <c r="F187"/>
  <c r="E187"/>
  <c r="G186"/>
  <c r="I186" s="1"/>
  <c r="F186"/>
  <c r="H186" s="1"/>
  <c r="E186"/>
  <c r="G185"/>
  <c r="I185" s="1"/>
  <c r="F185"/>
  <c r="E185"/>
  <c r="G184"/>
  <c r="H184" s="1"/>
  <c r="F184"/>
  <c r="E184"/>
  <c r="G183"/>
  <c r="I183" s="1"/>
  <c r="F183"/>
  <c r="E183"/>
  <c r="G182"/>
  <c r="I182" s="1"/>
  <c r="F182"/>
  <c r="E182"/>
  <c r="G181"/>
  <c r="I181" s="1"/>
  <c r="F181"/>
  <c r="E181"/>
  <c r="G180"/>
  <c r="H180" s="1"/>
  <c r="F180"/>
  <c r="E180"/>
  <c r="G179"/>
  <c r="I179" s="1"/>
  <c r="F179"/>
  <c r="E179"/>
  <c r="G178"/>
  <c r="I178" s="1"/>
  <c r="F178"/>
  <c r="H178" s="1"/>
  <c r="E178"/>
  <c r="G177"/>
  <c r="I177" s="1"/>
  <c r="F177"/>
  <c r="E177"/>
  <c r="G176"/>
  <c r="H176" s="1"/>
  <c r="F176"/>
  <c r="E176"/>
  <c r="G175"/>
  <c r="I175" s="1"/>
  <c r="F175"/>
  <c r="E175"/>
  <c r="G174"/>
  <c r="I174" s="1"/>
  <c r="F174"/>
  <c r="F173" s="1"/>
  <c r="E174"/>
  <c r="G172"/>
  <c r="F172"/>
  <c r="E172"/>
  <c r="G171"/>
  <c r="I171" s="1"/>
  <c r="F171"/>
  <c r="F170" s="1"/>
  <c r="E171"/>
  <c r="E170" s="1"/>
  <c r="G169"/>
  <c r="I169" s="1"/>
  <c r="F169"/>
  <c r="E169"/>
  <c r="G168"/>
  <c r="F168"/>
  <c r="E168"/>
  <c r="G167"/>
  <c r="I167" s="1"/>
  <c r="F167"/>
  <c r="E167"/>
  <c r="G166"/>
  <c r="I166" s="1"/>
  <c r="F166"/>
  <c r="E166"/>
  <c r="F165"/>
  <c r="G164"/>
  <c r="F164"/>
  <c r="E164"/>
  <c r="G163"/>
  <c r="I163" s="1"/>
  <c r="F163"/>
  <c r="H163" s="1"/>
  <c r="E163"/>
  <c r="G162"/>
  <c r="I162" s="1"/>
  <c r="F162"/>
  <c r="E162"/>
  <c r="G161"/>
  <c r="I161" s="1"/>
  <c r="F161"/>
  <c r="E161"/>
  <c r="G160"/>
  <c r="H160" s="1"/>
  <c r="F160"/>
  <c r="E160"/>
  <c r="G159"/>
  <c r="I159" s="1"/>
  <c r="F159"/>
  <c r="E159"/>
  <c r="G158"/>
  <c r="F158"/>
  <c r="E158"/>
  <c r="G157"/>
  <c r="I157" s="1"/>
  <c r="F157"/>
  <c r="E157"/>
  <c r="G156"/>
  <c r="F156"/>
  <c r="E156"/>
  <c r="G155"/>
  <c r="I155" s="1"/>
  <c r="F155"/>
  <c r="F154" s="1"/>
  <c r="E155"/>
  <c r="G153"/>
  <c r="F153"/>
  <c r="E153"/>
  <c r="G152"/>
  <c r="F152"/>
  <c r="E152"/>
  <c r="G151"/>
  <c r="I151" s="1"/>
  <c r="F151"/>
  <c r="E151"/>
  <c r="G150"/>
  <c r="F150"/>
  <c r="E150"/>
  <c r="G149"/>
  <c r="I149" s="1"/>
  <c r="F149"/>
  <c r="E149"/>
  <c r="E148" s="1"/>
  <c r="G147"/>
  <c r="I147" s="1"/>
  <c r="F147"/>
  <c r="E147"/>
  <c r="G146"/>
  <c r="H146" s="1"/>
  <c r="F146"/>
  <c r="E146"/>
  <c r="G145"/>
  <c r="I145" s="1"/>
  <c r="F145"/>
  <c r="F144" s="1"/>
  <c r="E145"/>
  <c r="E144"/>
  <c r="G143"/>
  <c r="I143" s="1"/>
  <c r="F143"/>
  <c r="E143"/>
  <c r="G142"/>
  <c r="F142"/>
  <c r="E142"/>
  <c r="G141"/>
  <c r="I141" s="1"/>
  <c r="F141"/>
  <c r="E141"/>
  <c r="G140"/>
  <c r="G139" s="1"/>
  <c r="F140"/>
  <c r="E140"/>
  <c r="E139" s="1"/>
  <c r="G137"/>
  <c r="I137" s="1"/>
  <c r="F137"/>
  <c r="E137"/>
  <c r="G136"/>
  <c r="F136"/>
  <c r="E136"/>
  <c r="G135"/>
  <c r="F135"/>
  <c r="E135"/>
  <c r="G134"/>
  <c r="F134"/>
  <c r="E134"/>
  <c r="E133" s="1"/>
  <c r="E132" s="1"/>
  <c r="G131"/>
  <c r="I131" s="1"/>
  <c r="F131"/>
  <c r="H131" s="1"/>
  <c r="E131"/>
  <c r="G130"/>
  <c r="F130"/>
  <c r="E130"/>
  <c r="G129"/>
  <c r="F129"/>
  <c r="E129"/>
  <c r="G128"/>
  <c r="F128"/>
  <c r="E128"/>
  <c r="G127"/>
  <c r="F127"/>
  <c r="E127"/>
  <c r="G126"/>
  <c r="F126"/>
  <c r="F125" s="1"/>
  <c r="E126"/>
  <c r="G124"/>
  <c r="F124"/>
  <c r="E124"/>
  <c r="G123"/>
  <c r="F123"/>
  <c r="E123"/>
  <c r="G122"/>
  <c r="H122" s="1"/>
  <c r="F122"/>
  <c r="E122"/>
  <c r="G121"/>
  <c r="I121" s="1"/>
  <c r="F121"/>
  <c r="F120" s="1"/>
  <c r="E121"/>
  <c r="E120" s="1"/>
  <c r="E29" i="4"/>
  <c r="D29"/>
  <c r="C29"/>
  <c r="F199" i="2"/>
  <c r="E199"/>
  <c r="D199"/>
  <c r="D198"/>
  <c r="F75"/>
  <c r="E75"/>
  <c r="D75"/>
  <c r="F73"/>
  <c r="E73"/>
  <c r="D73"/>
  <c r="F69"/>
  <c r="E69"/>
  <c r="E70"/>
  <c r="D69"/>
  <c r="D70"/>
  <c r="K205" i="5"/>
  <c r="F161" i="2"/>
  <c r="F160"/>
  <c r="F9"/>
  <c r="F8"/>
  <c r="E44" i="4"/>
  <c r="D44"/>
  <c r="C44"/>
  <c r="F63" i="2"/>
  <c r="E63"/>
  <c r="D63"/>
  <c r="E22" i="4"/>
  <c r="D22"/>
  <c r="C22"/>
  <c r="F166" i="2"/>
  <c r="E166"/>
  <c r="D166"/>
  <c r="D148"/>
  <c r="D146"/>
  <c r="F231"/>
  <c r="G231" s="1"/>
  <c r="F230"/>
  <c r="F106"/>
  <c r="E106"/>
  <c r="D106"/>
  <c r="K302" i="5"/>
  <c r="I302"/>
  <c r="K304"/>
  <c r="I304"/>
  <c r="J330"/>
  <c r="H330"/>
  <c r="K298"/>
  <c r="I298"/>
  <c r="K315"/>
  <c r="I315"/>
  <c r="K280"/>
  <c r="I280"/>
  <c r="I324"/>
  <c r="K324"/>
  <c r="K412"/>
  <c r="I412"/>
  <c r="K346"/>
  <c r="I346"/>
  <c r="G48" i="1"/>
  <c r="F108"/>
  <c r="F111"/>
  <c r="F105"/>
  <c r="F104"/>
  <c r="F97"/>
  <c r="F98"/>
  <c r="F99"/>
  <c r="F96"/>
  <c r="F94"/>
  <c r="F90"/>
  <c r="F91"/>
  <c r="F89"/>
  <c r="F84"/>
  <c r="F85"/>
  <c r="F86"/>
  <c r="F83"/>
  <c r="F80"/>
  <c r="F81"/>
  <c r="F79"/>
  <c r="F70"/>
  <c r="F71"/>
  <c r="F72"/>
  <c r="F73"/>
  <c r="F74"/>
  <c r="F75"/>
  <c r="F76"/>
  <c r="F77"/>
  <c r="F69"/>
  <c r="F58"/>
  <c r="F59"/>
  <c r="F60"/>
  <c r="F61"/>
  <c r="F62"/>
  <c r="F63"/>
  <c r="F64"/>
  <c r="F65"/>
  <c r="F66"/>
  <c r="F67"/>
  <c r="F57"/>
  <c r="F54"/>
  <c r="F55"/>
  <c r="F53"/>
  <c r="F50"/>
  <c r="F51"/>
  <c r="F49"/>
  <c r="F47"/>
  <c r="F44"/>
  <c r="F45"/>
  <c r="F43"/>
  <c r="F40"/>
  <c r="F39"/>
  <c r="F36"/>
  <c r="F37"/>
  <c r="F35"/>
  <c r="F28"/>
  <c r="F29"/>
  <c r="F30"/>
  <c r="F31"/>
  <c r="F32"/>
  <c r="F33"/>
  <c r="F27"/>
  <c r="F25"/>
  <c r="F23"/>
  <c r="F22"/>
  <c r="F16"/>
  <c r="F17"/>
  <c r="F18"/>
  <c r="F19"/>
  <c r="F20"/>
  <c r="F15"/>
  <c r="F7"/>
  <c r="F8"/>
  <c r="F9"/>
  <c r="F10"/>
  <c r="F11"/>
  <c r="F12"/>
  <c r="F13"/>
  <c r="F6"/>
  <c r="H142" l="1"/>
  <c r="H158"/>
  <c r="H171"/>
  <c r="H174"/>
  <c r="H177"/>
  <c r="H202"/>
  <c r="H205"/>
  <c r="H238"/>
  <c r="H242"/>
  <c r="H303"/>
  <c r="H182"/>
  <c r="H226"/>
  <c r="H264"/>
  <c r="H325"/>
  <c r="G405"/>
  <c r="G407"/>
  <c r="D426"/>
  <c r="H188"/>
  <c r="H190"/>
  <c r="H204"/>
  <c r="H207"/>
  <c r="H129"/>
  <c r="H167"/>
  <c r="H259"/>
  <c r="H327"/>
  <c r="H331"/>
  <c r="H349"/>
  <c r="G381"/>
  <c r="G416"/>
  <c r="G418"/>
  <c r="G425"/>
  <c r="E154"/>
  <c r="H162"/>
  <c r="H166"/>
  <c r="H168"/>
  <c r="H172"/>
  <c r="E193"/>
  <c r="F193"/>
  <c r="H212"/>
  <c r="H218"/>
  <c r="H221"/>
  <c r="G228"/>
  <c r="H229"/>
  <c r="H311"/>
  <c r="H324"/>
  <c r="F330"/>
  <c r="H335"/>
  <c r="G391"/>
  <c r="H395"/>
  <c r="G397"/>
  <c r="H398"/>
  <c r="G400"/>
  <c r="G403"/>
  <c r="G404"/>
  <c r="G410"/>
  <c r="G413"/>
  <c r="H414"/>
  <c r="H419"/>
  <c r="G423"/>
  <c r="G148"/>
  <c r="H240"/>
  <c r="H245"/>
  <c r="E265"/>
  <c r="H308"/>
  <c r="H329"/>
  <c r="G393"/>
  <c r="H394"/>
  <c r="F417"/>
  <c r="G417" s="1"/>
  <c r="H418"/>
  <c r="G420"/>
  <c r="E125"/>
  <c r="E119" s="1"/>
  <c r="H128"/>
  <c r="I129"/>
  <c r="F133"/>
  <c r="F132" s="1"/>
  <c r="I142"/>
  <c r="H143"/>
  <c r="H169"/>
  <c r="E173"/>
  <c r="G193"/>
  <c r="H210"/>
  <c r="H213"/>
  <c r="H215"/>
  <c r="H220"/>
  <c r="E228"/>
  <c r="H231"/>
  <c r="G276"/>
  <c r="H332"/>
  <c r="H357"/>
  <c r="E399"/>
  <c r="E402"/>
  <c r="G406"/>
  <c r="E198"/>
  <c r="H235"/>
  <c r="H239"/>
  <c r="H243"/>
  <c r="F246"/>
  <c r="H248"/>
  <c r="H252"/>
  <c r="H266"/>
  <c r="G379"/>
  <c r="G396"/>
  <c r="D396"/>
  <c r="D432" s="1"/>
  <c r="G409"/>
  <c r="G424"/>
  <c r="G427"/>
  <c r="H393"/>
  <c r="H397"/>
  <c r="F399"/>
  <c r="H401"/>
  <c r="H405"/>
  <c r="H409"/>
  <c r="F411"/>
  <c r="H413"/>
  <c r="F415"/>
  <c r="H417"/>
  <c r="H421"/>
  <c r="H425"/>
  <c r="G426"/>
  <c r="G429"/>
  <c r="F390"/>
  <c r="H392"/>
  <c r="H396"/>
  <c r="H400"/>
  <c r="F402"/>
  <c r="H404"/>
  <c r="H408"/>
  <c r="H412"/>
  <c r="H416"/>
  <c r="H420"/>
  <c r="F422"/>
  <c r="H431"/>
  <c r="H427"/>
  <c r="I352"/>
  <c r="G351"/>
  <c r="F119"/>
  <c r="H123"/>
  <c r="H134"/>
  <c r="H137"/>
  <c r="H150"/>
  <c r="H151"/>
  <c r="H155"/>
  <c r="H161"/>
  <c r="H181"/>
  <c r="H185"/>
  <c r="H189"/>
  <c r="I194"/>
  <c r="H195"/>
  <c r="H199"/>
  <c r="E232"/>
  <c r="H241"/>
  <c r="E246"/>
  <c r="H250"/>
  <c r="H251"/>
  <c r="I256"/>
  <c r="I262"/>
  <c r="I274"/>
  <c r="E276"/>
  <c r="H278"/>
  <c r="G279"/>
  <c r="H279" s="1"/>
  <c r="I292"/>
  <c r="H293"/>
  <c r="H295"/>
  <c r="I300"/>
  <c r="H301"/>
  <c r="I306"/>
  <c r="I316"/>
  <c r="H317"/>
  <c r="I322"/>
  <c r="E334"/>
  <c r="I338"/>
  <c r="I348"/>
  <c r="H355"/>
  <c r="H124"/>
  <c r="H126"/>
  <c r="H135"/>
  <c r="H141"/>
  <c r="G144"/>
  <c r="H144" s="1"/>
  <c r="I146"/>
  <c r="H147"/>
  <c r="F148"/>
  <c r="H152"/>
  <c r="I153"/>
  <c r="H156"/>
  <c r="I158"/>
  <c r="H159"/>
  <c r="E165"/>
  <c r="E138" s="1"/>
  <c r="H175"/>
  <c r="H179"/>
  <c r="H183"/>
  <c r="H187"/>
  <c r="H191"/>
  <c r="H194"/>
  <c r="H196"/>
  <c r="H200"/>
  <c r="I202"/>
  <c r="H203"/>
  <c r="H209"/>
  <c r="H214"/>
  <c r="I215"/>
  <c r="H216"/>
  <c r="I218"/>
  <c r="H219"/>
  <c r="H225"/>
  <c r="I229"/>
  <c r="H230"/>
  <c r="F232"/>
  <c r="I233"/>
  <c r="I234"/>
  <c r="I235"/>
  <c r="H236"/>
  <c r="I242"/>
  <c r="I243"/>
  <c r="I247"/>
  <c r="H253"/>
  <c r="I258"/>
  <c r="I264"/>
  <c r="F265"/>
  <c r="I268"/>
  <c r="F269"/>
  <c r="F273"/>
  <c r="H275"/>
  <c r="I280"/>
  <c r="G288"/>
  <c r="I296"/>
  <c r="H297"/>
  <c r="H307"/>
  <c r="I312"/>
  <c r="H313"/>
  <c r="I318"/>
  <c r="F320"/>
  <c r="H323"/>
  <c r="H356"/>
  <c r="H360"/>
  <c r="H362"/>
  <c r="H371"/>
  <c r="G372"/>
  <c r="G378"/>
  <c r="G120"/>
  <c r="H127"/>
  <c r="H136"/>
  <c r="I254"/>
  <c r="E272"/>
  <c r="I290"/>
  <c r="I314"/>
  <c r="H319"/>
  <c r="H339"/>
  <c r="H341"/>
  <c r="G373"/>
  <c r="G376"/>
  <c r="H130"/>
  <c r="H153"/>
  <c r="H157"/>
  <c r="H164"/>
  <c r="G173"/>
  <c r="H197"/>
  <c r="H201"/>
  <c r="H206"/>
  <c r="H208"/>
  <c r="I210"/>
  <c r="H211"/>
  <c r="H217"/>
  <c r="H222"/>
  <c r="I223"/>
  <c r="H224"/>
  <c r="I226"/>
  <c r="F228"/>
  <c r="I238"/>
  <c r="I239"/>
  <c r="I250"/>
  <c r="H254"/>
  <c r="H256"/>
  <c r="I260"/>
  <c r="H261"/>
  <c r="G265"/>
  <c r="G269"/>
  <c r="G273"/>
  <c r="I278"/>
  <c r="E288"/>
  <c r="H290"/>
  <c r="H291"/>
  <c r="H292"/>
  <c r="H298"/>
  <c r="H299"/>
  <c r="H300"/>
  <c r="I304"/>
  <c r="I310"/>
  <c r="H315"/>
  <c r="H316"/>
  <c r="E320"/>
  <c r="I326"/>
  <c r="H337"/>
  <c r="I342"/>
  <c r="H347"/>
  <c r="H353"/>
  <c r="E355"/>
  <c r="E354" s="1"/>
  <c r="G375"/>
  <c r="G377"/>
  <c r="H379"/>
  <c r="G380"/>
  <c r="G383"/>
  <c r="H383"/>
  <c r="G371"/>
  <c r="H373"/>
  <c r="H377"/>
  <c r="H381"/>
  <c r="I288"/>
  <c r="I193"/>
  <c r="H193"/>
  <c r="I139"/>
  <c r="I173"/>
  <c r="H173"/>
  <c r="H320"/>
  <c r="I320"/>
  <c r="H148"/>
  <c r="F227"/>
  <c r="H265"/>
  <c r="H269"/>
  <c r="G272"/>
  <c r="E287"/>
  <c r="E286" s="1"/>
  <c r="I276"/>
  <c r="H284"/>
  <c r="I284"/>
  <c r="H354"/>
  <c r="E227"/>
  <c r="H351"/>
  <c r="I120"/>
  <c r="H121"/>
  <c r="I124"/>
  <c r="I128"/>
  <c r="I136"/>
  <c r="F139"/>
  <c r="F138" s="1"/>
  <c r="I140"/>
  <c r="I144"/>
  <c r="H145"/>
  <c r="I148"/>
  <c r="H149"/>
  <c r="I152"/>
  <c r="G154"/>
  <c r="I156"/>
  <c r="I160"/>
  <c r="I164"/>
  <c r="I168"/>
  <c r="G170"/>
  <c r="I172"/>
  <c r="I176"/>
  <c r="I180"/>
  <c r="I184"/>
  <c r="I188"/>
  <c r="I192"/>
  <c r="I196"/>
  <c r="G198"/>
  <c r="I200"/>
  <c r="I204"/>
  <c r="I208"/>
  <c r="I212"/>
  <c r="I216"/>
  <c r="I220"/>
  <c r="I224"/>
  <c r="I228"/>
  <c r="I231"/>
  <c r="I237"/>
  <c r="I241"/>
  <c r="I245"/>
  <c r="I249"/>
  <c r="I253"/>
  <c r="I257"/>
  <c r="H258"/>
  <c r="I261"/>
  <c r="H262"/>
  <c r="I265"/>
  <c r="I269"/>
  <c r="I273"/>
  <c r="H274"/>
  <c r="F276"/>
  <c r="F272" s="1"/>
  <c r="I277"/>
  <c r="I285"/>
  <c r="F288"/>
  <c r="F287" s="1"/>
  <c r="F286" s="1"/>
  <c r="I289"/>
  <c r="I293"/>
  <c r="I297"/>
  <c r="I301"/>
  <c r="I305"/>
  <c r="H306"/>
  <c r="I309"/>
  <c r="H310"/>
  <c r="I313"/>
  <c r="H314"/>
  <c r="I317"/>
  <c r="I321"/>
  <c r="H322"/>
  <c r="I325"/>
  <c r="H326"/>
  <c r="I329"/>
  <c r="I333"/>
  <c r="I337"/>
  <c r="H338"/>
  <c r="I341"/>
  <c r="H342"/>
  <c r="I347"/>
  <c r="H348"/>
  <c r="I351"/>
  <c r="H352"/>
  <c r="I355"/>
  <c r="I359"/>
  <c r="G361"/>
  <c r="H120"/>
  <c r="I123"/>
  <c r="G125"/>
  <c r="G119" s="1"/>
  <c r="I127"/>
  <c r="G133"/>
  <c r="I135"/>
  <c r="H140"/>
  <c r="G165"/>
  <c r="H228"/>
  <c r="G232"/>
  <c r="I240"/>
  <c r="I244"/>
  <c r="G246"/>
  <c r="I248"/>
  <c r="H249"/>
  <c r="I252"/>
  <c r="H273"/>
  <c r="H277"/>
  <c r="G282"/>
  <c r="H285"/>
  <c r="H289"/>
  <c r="G294"/>
  <c r="I308"/>
  <c r="H321"/>
  <c r="I324"/>
  <c r="I328"/>
  <c r="G330"/>
  <c r="I332"/>
  <c r="G334"/>
  <c r="I336"/>
  <c r="I340"/>
  <c r="I344"/>
  <c r="I346"/>
  <c r="I350"/>
  <c r="I354"/>
  <c r="I358"/>
  <c r="I362"/>
  <c r="I122"/>
  <c r="I126"/>
  <c r="I130"/>
  <c r="I134"/>
  <c r="I150"/>
  <c r="I251"/>
  <c r="I255"/>
  <c r="I259"/>
  <c r="I263"/>
  <c r="I267"/>
  <c r="I271"/>
  <c r="I275"/>
  <c r="I279"/>
  <c r="I283"/>
  <c r="I291"/>
  <c r="I295"/>
  <c r="I299"/>
  <c r="I303"/>
  <c r="I307"/>
  <c r="I311"/>
  <c r="I315"/>
  <c r="I319"/>
  <c r="I323"/>
  <c r="I327"/>
  <c r="I331"/>
  <c r="I335"/>
  <c r="I339"/>
  <c r="I343"/>
  <c r="I345"/>
  <c r="I349"/>
  <c r="I353"/>
  <c r="I357"/>
  <c r="I266"/>
  <c r="I270"/>
  <c r="I298"/>
  <c r="I302"/>
  <c r="I356"/>
  <c r="G199" i="2"/>
  <c r="K330" i="5"/>
  <c r="G69" i="2"/>
  <c r="I508" i="5"/>
  <c r="I509"/>
  <c r="I510"/>
  <c r="I511"/>
  <c r="I512"/>
  <c r="I513"/>
  <c r="I514"/>
  <c r="I515"/>
  <c r="I516"/>
  <c r="I517"/>
  <c r="I518"/>
  <c r="I519"/>
  <c r="I520"/>
  <c r="I521"/>
  <c r="I507"/>
  <c r="I494"/>
  <c r="I495"/>
  <c r="I496"/>
  <c r="I497"/>
  <c r="I498"/>
  <c r="I499"/>
  <c r="I500"/>
  <c r="I501"/>
  <c r="I502"/>
  <c r="I503"/>
  <c r="I493"/>
  <c r="I489"/>
  <c r="I486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4"/>
  <c r="I465"/>
  <c r="I467"/>
  <c r="I471"/>
  <c r="I472"/>
  <c r="I473"/>
  <c r="I474"/>
  <c r="I475"/>
  <c r="I476"/>
  <c r="I477"/>
  <c r="I478"/>
  <c r="I479"/>
  <c r="I480"/>
  <c r="I481"/>
  <c r="I482"/>
  <c r="I483"/>
  <c r="I484"/>
  <c r="I429"/>
  <c r="I421"/>
  <c r="I422"/>
  <c r="I423"/>
  <c r="I424"/>
  <c r="I420"/>
  <c r="I334"/>
  <c r="I335"/>
  <c r="I336"/>
  <c r="I337"/>
  <c r="I338"/>
  <c r="I339"/>
  <c r="I340"/>
  <c r="I341"/>
  <c r="I342"/>
  <c r="I343"/>
  <c r="I344"/>
  <c r="I345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3"/>
  <c r="I414"/>
  <c r="I415"/>
  <c r="I416"/>
  <c r="I417"/>
  <c r="I418"/>
  <c r="I333"/>
  <c r="I329"/>
  <c r="I328"/>
  <c r="I310"/>
  <c r="I311"/>
  <c r="I312"/>
  <c r="I313"/>
  <c r="I314"/>
  <c r="I316"/>
  <c r="I317"/>
  <c r="I318"/>
  <c r="I319"/>
  <c r="I320"/>
  <c r="I321"/>
  <c r="I322"/>
  <c r="I323"/>
  <c r="I325"/>
  <c r="I326"/>
  <c r="I309"/>
  <c r="I307"/>
  <c r="I300"/>
  <c r="I301"/>
  <c r="I303"/>
  <c r="I305"/>
  <c r="I306"/>
  <c r="I299"/>
  <c r="I294"/>
  <c r="I288"/>
  <c r="I289"/>
  <c r="I290"/>
  <c r="I291"/>
  <c r="I292"/>
  <c r="I287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1"/>
  <c r="I282"/>
  <c r="I283"/>
  <c r="I284"/>
  <c r="I285"/>
  <c r="I256"/>
  <c r="I252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26"/>
  <c r="I222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01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159"/>
  <c r="I149"/>
  <c r="I150"/>
  <c r="I151"/>
  <c r="I152"/>
  <c r="I153"/>
  <c r="I154"/>
  <c r="I155"/>
  <c r="I148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90"/>
  <c r="I72"/>
  <c r="I73"/>
  <c r="I74"/>
  <c r="I75"/>
  <c r="I76"/>
  <c r="I77"/>
  <c r="I78"/>
  <c r="I79"/>
  <c r="I80"/>
  <c r="I81"/>
  <c r="I82"/>
  <c r="I83"/>
  <c r="I84"/>
  <c r="I85"/>
  <c r="I86"/>
  <c r="I71"/>
  <c r="I67"/>
  <c r="I66"/>
  <c r="I48"/>
  <c r="I49"/>
  <c r="I50"/>
  <c r="I51"/>
  <c r="I52"/>
  <c r="I53"/>
  <c r="I54"/>
  <c r="I55"/>
  <c r="I56"/>
  <c r="I57"/>
  <c r="I58"/>
  <c r="I59"/>
  <c r="I60"/>
  <c r="I61"/>
  <c r="I62"/>
  <c r="I63"/>
  <c r="I64"/>
  <c r="I47"/>
  <c r="I29"/>
  <c r="I30"/>
  <c r="I31"/>
  <c r="I32"/>
  <c r="I33"/>
  <c r="I34"/>
  <c r="I35"/>
  <c r="I36"/>
  <c r="I37"/>
  <c r="I38"/>
  <c r="I39"/>
  <c r="I40"/>
  <c r="I41"/>
  <c r="I42"/>
  <c r="I43"/>
  <c r="I28"/>
  <c r="I9"/>
  <c r="I10"/>
  <c r="I11"/>
  <c r="I12"/>
  <c r="I13"/>
  <c r="I14"/>
  <c r="I15"/>
  <c r="I16"/>
  <c r="I17"/>
  <c r="I18"/>
  <c r="I19"/>
  <c r="I20"/>
  <c r="I21"/>
  <c r="I22"/>
  <c r="I23"/>
  <c r="I24"/>
  <c r="I8"/>
  <c r="E432" i="1" l="1"/>
  <c r="G227"/>
  <c r="I227" s="1"/>
  <c r="H422"/>
  <c r="G422"/>
  <c r="G415"/>
  <c r="H415"/>
  <c r="H402"/>
  <c r="G402"/>
  <c r="H390"/>
  <c r="F432"/>
  <c r="G390"/>
  <c r="G411"/>
  <c r="H411"/>
  <c r="G399"/>
  <c r="H399"/>
  <c r="E118"/>
  <c r="E363" s="1"/>
  <c r="H139"/>
  <c r="H276"/>
  <c r="G287"/>
  <c r="I287" s="1"/>
  <c r="F118"/>
  <c r="F363" s="1"/>
  <c r="I330"/>
  <c r="H330"/>
  <c r="I282"/>
  <c r="G281"/>
  <c r="H282"/>
  <c r="I125"/>
  <c r="H125"/>
  <c r="H288"/>
  <c r="H361"/>
  <c r="I361"/>
  <c r="H119"/>
  <c r="I119"/>
  <c r="I165"/>
  <c r="H165"/>
  <c r="I334"/>
  <c r="H334"/>
  <c r="I246"/>
  <c r="H246"/>
  <c r="I133"/>
  <c r="G132"/>
  <c r="H133"/>
  <c r="H154"/>
  <c r="I154"/>
  <c r="I294"/>
  <c r="H294"/>
  <c r="I232"/>
  <c r="H232"/>
  <c r="H198"/>
  <c r="I198"/>
  <c r="H170"/>
  <c r="I170"/>
  <c r="H272"/>
  <c r="I272"/>
  <c r="G138"/>
  <c r="I330" i="5"/>
  <c r="H223"/>
  <c r="C10" i="3" s="1"/>
  <c r="H426" i="5"/>
  <c r="C13" i="3" s="1"/>
  <c r="H504" i="5"/>
  <c r="C15" i="3" s="1"/>
  <c r="H522" i="5"/>
  <c r="C16" i="3" s="1"/>
  <c r="H227" i="1" l="1"/>
  <c r="H287"/>
  <c r="G286"/>
  <c r="G432"/>
  <c r="H432"/>
  <c r="H132"/>
  <c r="I132"/>
  <c r="H281"/>
  <c r="I281"/>
  <c r="I286"/>
  <c r="H286"/>
  <c r="H138"/>
  <c r="I138"/>
  <c r="G118"/>
  <c r="F43" i="4"/>
  <c r="E7"/>
  <c r="E8"/>
  <c r="E10"/>
  <c r="E12"/>
  <c r="E13"/>
  <c r="E15"/>
  <c r="E18"/>
  <c r="E19"/>
  <c r="E20"/>
  <c r="E21"/>
  <c r="E23"/>
  <c r="E25"/>
  <c r="E24" s="1"/>
  <c r="E27"/>
  <c r="E28"/>
  <c r="E31"/>
  <c r="E30" s="1"/>
  <c r="E33"/>
  <c r="E34"/>
  <c r="E35"/>
  <c r="E36"/>
  <c r="E38"/>
  <c r="E39"/>
  <c r="E40"/>
  <c r="E42"/>
  <c r="E45"/>
  <c r="E46"/>
  <c r="H118" i="1" l="1"/>
  <c r="G363"/>
  <c r="I118"/>
  <c r="E37" i="4"/>
  <c r="E11"/>
  <c r="E26"/>
  <c r="E17"/>
  <c r="E41"/>
  <c r="E32"/>
  <c r="H363" i="1" l="1"/>
  <c r="I363"/>
  <c r="G82"/>
  <c r="G78"/>
  <c r="G68"/>
  <c r="G56"/>
  <c r="G52"/>
  <c r="G42"/>
  <c r="J426" i="5"/>
  <c r="E13" i="3" s="1"/>
  <c r="J295" i="5"/>
  <c r="J68"/>
  <c r="E7" i="3" s="1"/>
  <c r="J223" i="5"/>
  <c r="E10" i="3" s="1"/>
  <c r="K508" i="5"/>
  <c r="K509"/>
  <c r="K510"/>
  <c r="K511"/>
  <c r="K512"/>
  <c r="K513"/>
  <c r="K514"/>
  <c r="K515"/>
  <c r="K516"/>
  <c r="K517"/>
  <c r="K518"/>
  <c r="K519"/>
  <c r="K520"/>
  <c r="K521"/>
  <c r="K507"/>
  <c r="K494"/>
  <c r="K495"/>
  <c r="K496"/>
  <c r="K497"/>
  <c r="K498"/>
  <c r="K499"/>
  <c r="K500"/>
  <c r="K501"/>
  <c r="K502"/>
  <c r="K503"/>
  <c r="K493"/>
  <c r="K489"/>
  <c r="K486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4"/>
  <c r="K465"/>
  <c r="K467"/>
  <c r="K471"/>
  <c r="K472"/>
  <c r="K473"/>
  <c r="K474"/>
  <c r="K475"/>
  <c r="K476"/>
  <c r="K477"/>
  <c r="K478"/>
  <c r="K479"/>
  <c r="K480"/>
  <c r="K481"/>
  <c r="K482"/>
  <c r="K483"/>
  <c r="K484"/>
  <c r="K429"/>
  <c r="K421"/>
  <c r="K422"/>
  <c r="K423"/>
  <c r="K424"/>
  <c r="K425"/>
  <c r="K420"/>
  <c r="K334"/>
  <c r="K335"/>
  <c r="K336"/>
  <c r="K337"/>
  <c r="K338"/>
  <c r="K339"/>
  <c r="K340"/>
  <c r="K341"/>
  <c r="K342"/>
  <c r="K343"/>
  <c r="K344"/>
  <c r="K345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3"/>
  <c r="K414"/>
  <c r="K415"/>
  <c r="K416"/>
  <c r="K417"/>
  <c r="K418"/>
  <c r="K333"/>
  <c r="K329"/>
  <c r="K328"/>
  <c r="K310"/>
  <c r="K311"/>
  <c r="K312"/>
  <c r="K313"/>
  <c r="K314"/>
  <c r="K316"/>
  <c r="K317"/>
  <c r="K318"/>
  <c r="K319"/>
  <c r="K320"/>
  <c r="K321"/>
  <c r="K322"/>
  <c r="K323"/>
  <c r="K325"/>
  <c r="K326"/>
  <c r="K309"/>
  <c r="K300"/>
  <c r="K301"/>
  <c r="K303"/>
  <c r="K305"/>
  <c r="K306"/>
  <c r="K307"/>
  <c r="K299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1"/>
  <c r="K282"/>
  <c r="K283"/>
  <c r="K284"/>
  <c r="K285"/>
  <c r="K287"/>
  <c r="K288"/>
  <c r="K289"/>
  <c r="K290"/>
  <c r="K291"/>
  <c r="K292"/>
  <c r="K294"/>
  <c r="K256"/>
  <c r="K252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26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8"/>
  <c r="K149"/>
  <c r="K150"/>
  <c r="K151"/>
  <c r="K152"/>
  <c r="K153"/>
  <c r="K154"/>
  <c r="K155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1"/>
  <c r="K202"/>
  <c r="K203"/>
  <c r="K204"/>
  <c r="K206"/>
  <c r="K207"/>
  <c r="K208"/>
  <c r="K209"/>
  <c r="K210"/>
  <c r="K211"/>
  <c r="K212"/>
  <c r="K213"/>
  <c r="K214"/>
  <c r="K215"/>
  <c r="K216"/>
  <c r="K217"/>
  <c r="K218"/>
  <c r="K219"/>
  <c r="K220"/>
  <c r="K222"/>
  <c r="K90"/>
  <c r="K72"/>
  <c r="K73"/>
  <c r="K74"/>
  <c r="K75"/>
  <c r="K76"/>
  <c r="K77"/>
  <c r="K78"/>
  <c r="K79"/>
  <c r="K80"/>
  <c r="K81"/>
  <c r="K82"/>
  <c r="K83"/>
  <c r="K84"/>
  <c r="K85"/>
  <c r="K86"/>
  <c r="K71"/>
  <c r="K66"/>
  <c r="K67"/>
  <c r="K48"/>
  <c r="K49"/>
  <c r="K50"/>
  <c r="K51"/>
  <c r="K52"/>
  <c r="K53"/>
  <c r="K54"/>
  <c r="K55"/>
  <c r="K56"/>
  <c r="K57"/>
  <c r="K58"/>
  <c r="K59"/>
  <c r="K60"/>
  <c r="K61"/>
  <c r="K62"/>
  <c r="K63"/>
  <c r="K64"/>
  <c r="K47"/>
  <c r="K29"/>
  <c r="K30"/>
  <c r="K31"/>
  <c r="K32"/>
  <c r="K33"/>
  <c r="K34"/>
  <c r="K35"/>
  <c r="K36"/>
  <c r="K37"/>
  <c r="K38"/>
  <c r="K39"/>
  <c r="K40"/>
  <c r="K41"/>
  <c r="K42"/>
  <c r="K43"/>
  <c r="K28"/>
  <c r="K9"/>
  <c r="K10"/>
  <c r="K11"/>
  <c r="K12"/>
  <c r="K13"/>
  <c r="K14"/>
  <c r="K15"/>
  <c r="K16"/>
  <c r="K17"/>
  <c r="K18"/>
  <c r="K19"/>
  <c r="K20"/>
  <c r="K21"/>
  <c r="K22"/>
  <c r="K23"/>
  <c r="K24"/>
  <c r="K8"/>
  <c r="H490"/>
  <c r="E215" i="2"/>
  <c r="E212"/>
  <c r="E109"/>
  <c r="E124"/>
  <c r="E187"/>
  <c r="E186"/>
  <c r="E23"/>
  <c r="E33"/>
  <c r="E91"/>
  <c r="E94"/>
  <c r="E110"/>
  <c r="E111"/>
  <c r="E233"/>
  <c r="E236"/>
  <c r="E235"/>
  <c r="I425" i="5"/>
  <c r="E115" i="2"/>
  <c r="E119"/>
  <c r="E120"/>
  <c r="E125"/>
  <c r="E126"/>
  <c r="E127"/>
  <c r="E131"/>
  <c r="E136"/>
  <c r="E137"/>
  <c r="E138"/>
  <c r="E140"/>
  <c r="D21" i="4"/>
  <c r="F21" s="1"/>
  <c r="E161" i="2"/>
  <c r="G161" s="1"/>
  <c r="E164"/>
  <c r="E243"/>
  <c r="E177"/>
  <c r="E190"/>
  <c r="E193"/>
  <c r="E194"/>
  <c r="E198"/>
  <c r="E205"/>
  <c r="E214"/>
  <c r="E218"/>
  <c r="E219"/>
  <c r="E221"/>
  <c r="E228"/>
  <c r="E229"/>
  <c r="E230"/>
  <c r="E232"/>
  <c r="E225"/>
  <c r="E176"/>
  <c r="E71"/>
  <c r="E108"/>
  <c r="E128"/>
  <c r="E242"/>
  <c r="E188"/>
  <c r="E189"/>
  <c r="E195"/>
  <c r="E196"/>
  <c r="E197"/>
  <c r="E38"/>
  <c r="E74"/>
  <c r="E88"/>
  <c r="H253" i="5"/>
  <c r="E248" i="2"/>
  <c r="E247" s="1"/>
  <c r="E27"/>
  <c r="E28"/>
  <c r="E29"/>
  <c r="E97"/>
  <c r="D42" i="4"/>
  <c r="E145" i="2"/>
  <c r="E246"/>
  <c r="E245" s="1"/>
  <c r="E182"/>
  <c r="E183"/>
  <c r="E184"/>
  <c r="E185"/>
  <c r="E192"/>
  <c r="E200"/>
  <c r="E201"/>
  <c r="E202"/>
  <c r="E203"/>
  <c r="E204"/>
  <c r="E222"/>
  <c r="E223"/>
  <c r="E224"/>
  <c r="E226"/>
  <c r="E227"/>
  <c r="E178"/>
  <c r="E39"/>
  <c r="E66"/>
  <c r="E67"/>
  <c r="E68"/>
  <c r="E76"/>
  <c r="E107"/>
  <c r="E130"/>
  <c r="E148"/>
  <c r="E150"/>
  <c r="E153"/>
  <c r="E154"/>
  <c r="E171"/>
  <c r="E170" s="1"/>
  <c r="E208"/>
  <c r="E209"/>
  <c r="E210"/>
  <c r="E211"/>
  <c r="E217"/>
  <c r="E15"/>
  <c r="E16"/>
  <c r="E17"/>
  <c r="E32"/>
  <c r="E35"/>
  <c r="E37"/>
  <c r="E41"/>
  <c r="E42"/>
  <c r="E43"/>
  <c r="E44"/>
  <c r="E45"/>
  <c r="E46"/>
  <c r="E47"/>
  <c r="E49"/>
  <c r="E50"/>
  <c r="E53"/>
  <c r="E54"/>
  <c r="E55"/>
  <c r="E58"/>
  <c r="E60"/>
  <c r="E61"/>
  <c r="E65"/>
  <c r="E80"/>
  <c r="E81"/>
  <c r="E82"/>
  <c r="E100"/>
  <c r="E101"/>
  <c r="E144"/>
  <c r="E95"/>
  <c r="E96"/>
  <c r="E157"/>
  <c r="E213"/>
  <c r="E175"/>
  <c r="E62"/>
  <c r="E93"/>
  <c r="E9"/>
  <c r="E89"/>
  <c r="E83"/>
  <c r="E87"/>
  <c r="E98"/>
  <c r="E99"/>
  <c r="E116"/>
  <c r="E147"/>
  <c r="E26"/>
  <c r="H15" i="1"/>
  <c r="H25"/>
  <c r="H35"/>
  <c r="H37"/>
  <c r="H39"/>
  <c r="H44"/>
  <c r="H58"/>
  <c r="H61"/>
  <c r="H66"/>
  <c r="H69"/>
  <c r="H70"/>
  <c r="H75"/>
  <c r="H83"/>
  <c r="H85"/>
  <c r="H89"/>
  <c r="H97"/>
  <c r="H104"/>
  <c r="H111"/>
  <c r="H8"/>
  <c r="H10"/>
  <c r="H43"/>
  <c r="F34"/>
  <c r="H22"/>
  <c r="H23"/>
  <c r="F110"/>
  <c r="F109" s="1"/>
  <c r="F107"/>
  <c r="F106" s="1"/>
  <c r="H108"/>
  <c r="H105"/>
  <c r="H98"/>
  <c r="H99"/>
  <c r="H94"/>
  <c r="H90"/>
  <c r="H91"/>
  <c r="H86"/>
  <c r="H80"/>
  <c r="H81"/>
  <c r="H79"/>
  <c r="H71"/>
  <c r="H72"/>
  <c r="H73"/>
  <c r="H74"/>
  <c r="H76"/>
  <c r="H77"/>
  <c r="H59"/>
  <c r="H60"/>
  <c r="H62"/>
  <c r="H63"/>
  <c r="H64"/>
  <c r="H65"/>
  <c r="H67"/>
  <c r="F56"/>
  <c r="H54"/>
  <c r="H55"/>
  <c r="H50"/>
  <c r="H51"/>
  <c r="H49"/>
  <c r="F46"/>
  <c r="H40"/>
  <c r="H28"/>
  <c r="H29"/>
  <c r="H30"/>
  <c r="H31"/>
  <c r="H32"/>
  <c r="H33"/>
  <c r="F26"/>
  <c r="F24"/>
  <c r="H16"/>
  <c r="H17"/>
  <c r="H18"/>
  <c r="H19"/>
  <c r="H20"/>
  <c r="H13"/>
  <c r="H12"/>
  <c r="H7"/>
  <c r="H9"/>
  <c r="H6"/>
  <c r="C34" i="4"/>
  <c r="C27"/>
  <c r="C25"/>
  <c r="C23"/>
  <c r="C21"/>
  <c r="C20"/>
  <c r="C19"/>
  <c r="C18"/>
  <c r="C15"/>
  <c r="C13"/>
  <c r="C12"/>
  <c r="C10"/>
  <c r="C8"/>
  <c r="C7"/>
  <c r="C45"/>
  <c r="C46"/>
  <c r="C33"/>
  <c r="F139" i="2"/>
  <c r="D139"/>
  <c r="F192"/>
  <c r="D192"/>
  <c r="F130"/>
  <c r="D130"/>
  <c r="F154"/>
  <c r="D154"/>
  <c r="D161"/>
  <c r="F44" i="4" l="1"/>
  <c r="E31" i="2"/>
  <c r="E30" s="1"/>
  <c r="E72"/>
  <c r="E25"/>
  <c r="E123"/>
  <c r="E77"/>
  <c r="D34" i="4"/>
  <c r="F34" s="1"/>
  <c r="I490" i="5"/>
  <c r="E12" i="3"/>
  <c r="E90" i="2"/>
  <c r="E139"/>
  <c r="G139" s="1"/>
  <c r="E57"/>
  <c r="E56" s="1"/>
  <c r="E216"/>
  <c r="E134"/>
  <c r="E10"/>
  <c r="E36"/>
  <c r="E34" s="1"/>
  <c r="E207"/>
  <c r="E206" s="1"/>
  <c r="D23" i="4"/>
  <c r="F23" s="1"/>
  <c r="E135" i="2"/>
  <c r="E12"/>
  <c r="E92"/>
  <c r="E78"/>
  <c r="E14"/>
  <c r="F95" i="1"/>
  <c r="H47"/>
  <c r="H36"/>
  <c r="H27"/>
  <c r="F42"/>
  <c r="F38"/>
  <c r="F103"/>
  <c r="F102" s="1"/>
  <c r="F101" s="1"/>
  <c r="F52"/>
  <c r="F78"/>
  <c r="F68"/>
  <c r="F88"/>
  <c r="F87" s="1"/>
  <c r="H53"/>
  <c r="H57"/>
  <c r="F48"/>
  <c r="F82"/>
  <c r="F14"/>
  <c r="F21"/>
  <c r="H96"/>
  <c r="H84"/>
  <c r="H45"/>
  <c r="G130" i="2"/>
  <c r="E191"/>
  <c r="D33" i="4"/>
  <c r="E85" i="2"/>
  <c r="D35" i="4"/>
  <c r="F35" s="1"/>
  <c r="E102" i="2"/>
  <c r="E13"/>
  <c r="E163"/>
  <c r="E162" s="1"/>
  <c r="E129"/>
  <c r="I522" i="5"/>
  <c r="D16" i="3" s="1"/>
  <c r="I223" i="5"/>
  <c r="D10" i="3" s="1"/>
  <c r="F10" s="1"/>
  <c r="I25" i="5"/>
  <c r="E103" i="2"/>
  <c r="G106"/>
  <c r="F29" i="4"/>
  <c r="E86" i="2"/>
  <c r="D18" i="4"/>
  <c r="E133" i="2"/>
  <c r="D13" i="4"/>
  <c r="F13" s="1"/>
  <c r="E156" i="2"/>
  <c r="E155" s="1"/>
  <c r="D8" i="4"/>
  <c r="F8" s="1"/>
  <c r="E179" i="2"/>
  <c r="E174" s="1"/>
  <c r="D27" i="4"/>
  <c r="E152" i="2"/>
  <c r="E151" s="1"/>
  <c r="D25" i="4"/>
  <c r="E160" i="2"/>
  <c r="E159" s="1"/>
  <c r="D31" i="4"/>
  <c r="E104" i="2"/>
  <c r="E20"/>
  <c r="E64"/>
  <c r="I295" i="5"/>
  <c r="E165" i="2"/>
  <c r="E7"/>
  <c r="D7" i="4"/>
  <c r="F7" s="1"/>
  <c r="I68" i="5"/>
  <c r="D7" i="3" s="1"/>
  <c r="F7" s="1"/>
  <c r="E181" i="2"/>
  <c r="D20" i="4"/>
  <c r="F20" s="1"/>
  <c r="E105" i="2"/>
  <c r="E21"/>
  <c r="D28" i="4"/>
  <c r="F28" s="1"/>
  <c r="D45"/>
  <c r="F45" s="1"/>
  <c r="G154" i="2"/>
  <c r="E239"/>
  <c r="E238" s="1"/>
  <c r="E237" s="1"/>
  <c r="D40" i="4"/>
  <c r="F40" s="1"/>
  <c r="E22" i="2"/>
  <c r="E8"/>
  <c r="F22" i="4"/>
  <c r="E234" i="2"/>
  <c r="E220" s="1"/>
  <c r="E169"/>
  <c r="E168" s="1"/>
  <c r="E167" s="1"/>
  <c r="E112"/>
  <c r="G192"/>
  <c r="E121"/>
  <c r="D46" i="4"/>
  <c r="F46" s="1"/>
  <c r="E142" i="2"/>
  <c r="D15" i="4"/>
  <c r="F15" s="1"/>
  <c r="I504" i="5"/>
  <c r="D15" i="3" s="1"/>
  <c r="E149" i="2"/>
  <c r="D19" i="4"/>
  <c r="F19" s="1"/>
  <c r="F42"/>
  <c r="E146" i="2"/>
  <c r="D36" i="4"/>
  <c r="F36" s="1"/>
  <c r="E122" i="2"/>
  <c r="D39" i="4"/>
  <c r="F39" s="1"/>
  <c r="E79" i="2"/>
  <c r="E52"/>
  <c r="E51" s="1"/>
  <c r="E141"/>
  <c r="I487" i="5"/>
  <c r="E143" i="2"/>
  <c r="D38" i="4"/>
  <c r="I87" i="5"/>
  <c r="E48" i="2"/>
  <c r="E40" s="1"/>
  <c r="I253" i="5"/>
  <c r="E117" i="2"/>
  <c r="E114" s="1"/>
  <c r="D12" i="4"/>
  <c r="E244" i="2"/>
  <c r="D10" i="4"/>
  <c r="I426" i="5"/>
  <c r="D13" i="3" s="1"/>
  <c r="F13" s="1"/>
  <c r="I249" i="5"/>
  <c r="I156"/>
  <c r="D9" i="3" s="1"/>
  <c r="I44" i="5"/>
  <c r="D6" i="3" s="1"/>
  <c r="F5" i="1"/>
  <c r="E95"/>
  <c r="F4" l="1"/>
  <c r="E118" i="2"/>
  <c r="D12" i="3"/>
  <c r="F12" s="1"/>
  <c r="E180" i="2"/>
  <c r="E173" s="1"/>
  <c r="E11"/>
  <c r="D11" i="3"/>
  <c r="D41" i="4"/>
  <c r="F41" s="1"/>
  <c r="E59" i="2"/>
  <c r="E6"/>
  <c r="D24" i="4"/>
  <c r="F24" s="1"/>
  <c r="F25"/>
  <c r="D17"/>
  <c r="F17" s="1"/>
  <c r="F18"/>
  <c r="D5" i="3"/>
  <c r="D6" i="4"/>
  <c r="E158" i="2"/>
  <c r="E132"/>
  <c r="D30" i="4"/>
  <c r="F30" s="1"/>
  <c r="F31"/>
  <c r="D32"/>
  <c r="F32" s="1"/>
  <c r="F33"/>
  <c r="D11"/>
  <c r="F11" s="1"/>
  <c r="F12"/>
  <c r="E84" i="2"/>
  <c r="D9" i="4"/>
  <c r="D26"/>
  <c r="F26" s="1"/>
  <c r="F27"/>
  <c r="E19" i="2"/>
  <c r="E18" s="1"/>
  <c r="D37" i="4"/>
  <c r="F37" s="1"/>
  <c r="F38"/>
  <c r="D8" i="3"/>
  <c r="D16" i="4"/>
  <c r="D14" s="1"/>
  <c r="E241" i="2"/>
  <c r="F10" i="4"/>
  <c r="C42"/>
  <c r="C38"/>
  <c r="C39"/>
  <c r="C40"/>
  <c r="C35"/>
  <c r="C36"/>
  <c r="C31"/>
  <c r="C28"/>
  <c r="D248" i="2"/>
  <c r="D247" s="1"/>
  <c r="F248"/>
  <c r="D246"/>
  <c r="D245" s="1"/>
  <c r="F246"/>
  <c r="D242"/>
  <c r="F242"/>
  <c r="D243"/>
  <c r="F243"/>
  <c r="D244"/>
  <c r="F244"/>
  <c r="D239"/>
  <c r="D238" s="1"/>
  <c r="D237" s="1"/>
  <c r="F239"/>
  <c r="D221"/>
  <c r="F221"/>
  <c r="D222"/>
  <c r="F222"/>
  <c r="D223"/>
  <c r="F223"/>
  <c r="D224"/>
  <c r="F224"/>
  <c r="D225"/>
  <c r="F225"/>
  <c r="D226"/>
  <c r="F226"/>
  <c r="D227"/>
  <c r="F227"/>
  <c r="D228"/>
  <c r="F228"/>
  <c r="D229"/>
  <c r="F229"/>
  <c r="D230"/>
  <c r="D232"/>
  <c r="F232"/>
  <c r="D233"/>
  <c r="F233"/>
  <c r="D234"/>
  <c r="F234"/>
  <c r="D235"/>
  <c r="F235"/>
  <c r="D236"/>
  <c r="F236"/>
  <c r="D217"/>
  <c r="F217"/>
  <c r="D218"/>
  <c r="F218"/>
  <c r="D219"/>
  <c r="F219"/>
  <c r="D207"/>
  <c r="F207"/>
  <c r="D208"/>
  <c r="F208"/>
  <c r="D209"/>
  <c r="F209"/>
  <c r="D210"/>
  <c r="F210"/>
  <c r="D211"/>
  <c r="F211"/>
  <c r="D212"/>
  <c r="F212"/>
  <c r="D213"/>
  <c r="F213"/>
  <c r="D214"/>
  <c r="F214"/>
  <c r="D215"/>
  <c r="F215"/>
  <c r="D181"/>
  <c r="F181"/>
  <c r="D182"/>
  <c r="F182"/>
  <c r="D183"/>
  <c r="F183"/>
  <c r="D184"/>
  <c r="F184"/>
  <c r="D185"/>
  <c r="F185"/>
  <c r="D186"/>
  <c r="F186"/>
  <c r="D187"/>
  <c r="F187"/>
  <c r="D188"/>
  <c r="F188"/>
  <c r="D189"/>
  <c r="F189"/>
  <c r="D190"/>
  <c r="F190"/>
  <c r="D191"/>
  <c r="F191"/>
  <c r="D193"/>
  <c r="F193"/>
  <c r="D194"/>
  <c r="F194"/>
  <c r="D195"/>
  <c r="F195"/>
  <c r="D196"/>
  <c r="F196"/>
  <c r="D197"/>
  <c r="F197"/>
  <c r="F198"/>
  <c r="D200"/>
  <c r="F200"/>
  <c r="D201"/>
  <c r="F201"/>
  <c r="D202"/>
  <c r="F202"/>
  <c r="D203"/>
  <c r="F203"/>
  <c r="D204"/>
  <c r="F204"/>
  <c r="D205"/>
  <c r="F205"/>
  <c r="D175"/>
  <c r="F175"/>
  <c r="D176"/>
  <c r="F176"/>
  <c r="D177"/>
  <c r="F177"/>
  <c r="D178"/>
  <c r="F178"/>
  <c r="D179"/>
  <c r="F179"/>
  <c r="D171"/>
  <c r="D170" s="1"/>
  <c r="F171"/>
  <c r="D169"/>
  <c r="D168" s="1"/>
  <c r="F169"/>
  <c r="D165"/>
  <c r="D163"/>
  <c r="F163"/>
  <c r="D164"/>
  <c r="F164"/>
  <c r="D160"/>
  <c r="D159" s="1"/>
  <c r="D156"/>
  <c r="F156"/>
  <c r="D157"/>
  <c r="F157"/>
  <c r="D152"/>
  <c r="F152"/>
  <c r="D153"/>
  <c r="F153"/>
  <c r="D133"/>
  <c r="F133"/>
  <c r="D134"/>
  <c r="F134"/>
  <c r="D135"/>
  <c r="F135"/>
  <c r="D136"/>
  <c r="F136"/>
  <c r="D137"/>
  <c r="F137"/>
  <c r="D138"/>
  <c r="F138"/>
  <c r="D140"/>
  <c r="F140"/>
  <c r="D141"/>
  <c r="F141"/>
  <c r="D142"/>
  <c r="F142"/>
  <c r="D143"/>
  <c r="F143"/>
  <c r="D144"/>
  <c r="F144"/>
  <c r="D145"/>
  <c r="F145"/>
  <c r="F146"/>
  <c r="D147"/>
  <c r="F147"/>
  <c r="F148"/>
  <c r="D149"/>
  <c r="F149"/>
  <c r="D150"/>
  <c r="F150"/>
  <c r="D119"/>
  <c r="F119"/>
  <c r="D120"/>
  <c r="F120"/>
  <c r="D121"/>
  <c r="F121"/>
  <c r="D122"/>
  <c r="F122"/>
  <c r="D123"/>
  <c r="F123"/>
  <c r="D124"/>
  <c r="F124"/>
  <c r="D125"/>
  <c r="F125"/>
  <c r="D126"/>
  <c r="F126"/>
  <c r="D127"/>
  <c r="F127"/>
  <c r="D128"/>
  <c r="F128"/>
  <c r="D129"/>
  <c r="F129"/>
  <c r="D131"/>
  <c r="F131"/>
  <c r="D115"/>
  <c r="F115"/>
  <c r="D116"/>
  <c r="F116"/>
  <c r="D117"/>
  <c r="F117"/>
  <c r="D85"/>
  <c r="F85"/>
  <c r="D86"/>
  <c r="F86"/>
  <c r="D87"/>
  <c r="F87"/>
  <c r="D88"/>
  <c r="F88"/>
  <c r="D89"/>
  <c r="F89"/>
  <c r="D90"/>
  <c r="F90"/>
  <c r="D91"/>
  <c r="F91"/>
  <c r="D92"/>
  <c r="F92"/>
  <c r="D93"/>
  <c r="F93"/>
  <c r="D94"/>
  <c r="F94"/>
  <c r="D95"/>
  <c r="F95"/>
  <c r="D96"/>
  <c r="F96"/>
  <c r="D97"/>
  <c r="F97"/>
  <c r="D98"/>
  <c r="F98"/>
  <c r="D99"/>
  <c r="F99"/>
  <c r="D100"/>
  <c r="F100"/>
  <c r="D101"/>
  <c r="F101"/>
  <c r="D102"/>
  <c r="F102"/>
  <c r="D103"/>
  <c r="F103"/>
  <c r="D104"/>
  <c r="F104"/>
  <c r="D105"/>
  <c r="F105"/>
  <c r="D107"/>
  <c r="F107"/>
  <c r="D108"/>
  <c r="F108"/>
  <c r="D109"/>
  <c r="F109"/>
  <c r="D110"/>
  <c r="F110"/>
  <c r="D111"/>
  <c r="F111"/>
  <c r="D112"/>
  <c r="F112"/>
  <c r="D80"/>
  <c r="F80"/>
  <c r="D81"/>
  <c r="F81"/>
  <c r="D82"/>
  <c r="F82"/>
  <c r="D83"/>
  <c r="F83"/>
  <c r="D60"/>
  <c r="F60"/>
  <c r="D61"/>
  <c r="F61"/>
  <c r="D62"/>
  <c r="F62"/>
  <c r="D64"/>
  <c r="F64"/>
  <c r="D65"/>
  <c r="F65"/>
  <c r="D66"/>
  <c r="F66"/>
  <c r="D67"/>
  <c r="F67"/>
  <c r="D68"/>
  <c r="F68"/>
  <c r="F70"/>
  <c r="D71"/>
  <c r="F71"/>
  <c r="D72"/>
  <c r="F72"/>
  <c r="D74"/>
  <c r="F74"/>
  <c r="D76"/>
  <c r="F76"/>
  <c r="D77"/>
  <c r="F77"/>
  <c r="D78"/>
  <c r="F78"/>
  <c r="D57"/>
  <c r="F57"/>
  <c r="D58"/>
  <c r="F58"/>
  <c r="D52"/>
  <c r="F52"/>
  <c r="D53"/>
  <c r="F53"/>
  <c r="D54"/>
  <c r="F54"/>
  <c r="D55"/>
  <c r="F55"/>
  <c r="D41"/>
  <c r="F41"/>
  <c r="D42"/>
  <c r="F42"/>
  <c r="D43"/>
  <c r="F43"/>
  <c r="D44"/>
  <c r="F44"/>
  <c r="D45"/>
  <c r="F45"/>
  <c r="D46"/>
  <c r="F46"/>
  <c r="D47"/>
  <c r="F47"/>
  <c r="D48"/>
  <c r="F48"/>
  <c r="D49"/>
  <c r="F49"/>
  <c r="D50"/>
  <c r="F50"/>
  <c r="D35"/>
  <c r="F35"/>
  <c r="D36"/>
  <c r="F36"/>
  <c r="D37"/>
  <c r="F37"/>
  <c r="D38"/>
  <c r="F38"/>
  <c r="D39"/>
  <c r="F39"/>
  <c r="D31"/>
  <c r="F31"/>
  <c r="D32"/>
  <c r="F32"/>
  <c r="D33"/>
  <c r="F33"/>
  <c r="D26"/>
  <c r="F26"/>
  <c r="D27"/>
  <c r="F27"/>
  <c r="D28"/>
  <c r="F28"/>
  <c r="D29"/>
  <c r="F29"/>
  <c r="D20"/>
  <c r="F20"/>
  <c r="D21"/>
  <c r="F21"/>
  <c r="D22"/>
  <c r="F22"/>
  <c r="D23"/>
  <c r="F23"/>
  <c r="D12"/>
  <c r="F12"/>
  <c r="D13"/>
  <c r="F13"/>
  <c r="D14"/>
  <c r="F14"/>
  <c r="D15"/>
  <c r="F15"/>
  <c r="D16"/>
  <c r="F16"/>
  <c r="D17"/>
  <c r="F17"/>
  <c r="D7"/>
  <c r="F7"/>
  <c r="D8"/>
  <c r="D9"/>
  <c r="D10"/>
  <c r="F10"/>
  <c r="D6" l="1"/>
  <c r="D59"/>
  <c r="D51"/>
  <c r="D11"/>
  <c r="D19"/>
  <c r="D18" s="1"/>
  <c r="D25"/>
  <c r="D34"/>
  <c r="D79"/>
  <c r="E113"/>
  <c r="E24"/>
  <c r="E5"/>
  <c r="D5" i="4"/>
  <c r="D47" s="1"/>
  <c r="G9" i="2"/>
  <c r="G16"/>
  <c r="G8"/>
  <c r="G15"/>
  <c r="G23"/>
  <c r="G29"/>
  <c r="G33"/>
  <c r="G38"/>
  <c r="G50"/>
  <c r="G46"/>
  <c r="G42"/>
  <c r="G53"/>
  <c r="G78"/>
  <c r="G74"/>
  <c r="G70"/>
  <c r="G65"/>
  <c r="G61"/>
  <c r="G81"/>
  <c r="G110"/>
  <c r="G105"/>
  <c r="G101"/>
  <c r="G97"/>
  <c r="G93"/>
  <c r="G89"/>
  <c r="G85"/>
  <c r="G131"/>
  <c r="G126"/>
  <c r="G122"/>
  <c r="G150"/>
  <c r="G146"/>
  <c r="G142"/>
  <c r="G137"/>
  <c r="G133"/>
  <c r="G156"/>
  <c r="F165"/>
  <c r="G166"/>
  <c r="G178"/>
  <c r="G205"/>
  <c r="G201"/>
  <c r="G196"/>
  <c r="G191"/>
  <c r="G187"/>
  <c r="G183"/>
  <c r="G214"/>
  <c r="G210"/>
  <c r="G219"/>
  <c r="G235"/>
  <c r="G230"/>
  <c r="G226"/>
  <c r="G222"/>
  <c r="G243"/>
  <c r="G12"/>
  <c r="G39"/>
  <c r="G35"/>
  <c r="G47"/>
  <c r="G43"/>
  <c r="G54"/>
  <c r="G57"/>
  <c r="G75"/>
  <c r="G71"/>
  <c r="G66"/>
  <c r="G62"/>
  <c r="G82"/>
  <c r="G111"/>
  <c r="G107"/>
  <c r="G102"/>
  <c r="G98"/>
  <c r="G94"/>
  <c r="G90"/>
  <c r="G86"/>
  <c r="G115"/>
  <c r="G127"/>
  <c r="G123"/>
  <c r="G119"/>
  <c r="G147"/>
  <c r="G143"/>
  <c r="G138"/>
  <c r="G134"/>
  <c r="G157"/>
  <c r="G163"/>
  <c r="G179"/>
  <c r="G175"/>
  <c r="G202"/>
  <c r="G197"/>
  <c r="G193"/>
  <c r="G188"/>
  <c r="G184"/>
  <c r="G215"/>
  <c r="G211"/>
  <c r="G207"/>
  <c r="G236"/>
  <c r="G232"/>
  <c r="G227"/>
  <c r="G223"/>
  <c r="F247"/>
  <c r="G248"/>
  <c r="G244"/>
  <c r="G26"/>
  <c r="G20"/>
  <c r="G17"/>
  <c r="G13"/>
  <c r="G21"/>
  <c r="G27"/>
  <c r="G31"/>
  <c r="G36"/>
  <c r="G48"/>
  <c r="G44"/>
  <c r="G55"/>
  <c r="G58"/>
  <c r="G76"/>
  <c r="G72"/>
  <c r="G67"/>
  <c r="G63"/>
  <c r="G83"/>
  <c r="G112"/>
  <c r="G108"/>
  <c r="G103"/>
  <c r="G99"/>
  <c r="G95"/>
  <c r="G91"/>
  <c r="G87"/>
  <c r="G116"/>
  <c r="G128"/>
  <c r="G124"/>
  <c r="G120"/>
  <c r="G148"/>
  <c r="G144"/>
  <c r="G140"/>
  <c r="G135"/>
  <c r="G152"/>
  <c r="G164"/>
  <c r="F170"/>
  <c r="G171"/>
  <c r="G176"/>
  <c r="G203"/>
  <c r="G198"/>
  <c r="G194"/>
  <c r="G189"/>
  <c r="G185"/>
  <c r="G181"/>
  <c r="G212"/>
  <c r="G208"/>
  <c r="G217"/>
  <c r="G233"/>
  <c r="G228"/>
  <c r="G224"/>
  <c r="F238"/>
  <c r="G239"/>
  <c r="F245"/>
  <c r="G246"/>
  <c r="G10"/>
  <c r="G7"/>
  <c r="G14"/>
  <c r="G22"/>
  <c r="G28"/>
  <c r="G32"/>
  <c r="G37"/>
  <c r="G49"/>
  <c r="G45"/>
  <c r="G41"/>
  <c r="G52"/>
  <c r="G77"/>
  <c r="G73"/>
  <c r="G68"/>
  <c r="G64"/>
  <c r="G60"/>
  <c r="G80"/>
  <c r="G109"/>
  <c r="G104"/>
  <c r="G100"/>
  <c r="G96"/>
  <c r="G92"/>
  <c r="G88"/>
  <c r="G117"/>
  <c r="G129"/>
  <c r="G125"/>
  <c r="G121"/>
  <c r="G149"/>
  <c r="G145"/>
  <c r="G141"/>
  <c r="G136"/>
  <c r="G153"/>
  <c r="F159"/>
  <c r="G160"/>
  <c r="F168"/>
  <c r="G169"/>
  <c r="G177"/>
  <c r="G204"/>
  <c r="G200"/>
  <c r="G195"/>
  <c r="G190"/>
  <c r="G186"/>
  <c r="G182"/>
  <c r="G213"/>
  <c r="G209"/>
  <c r="G218"/>
  <c r="G234"/>
  <c r="G229"/>
  <c r="G225"/>
  <c r="G221"/>
  <c r="G242"/>
  <c r="E240"/>
  <c r="D151"/>
  <c r="F151"/>
  <c r="D220"/>
  <c r="F162"/>
  <c r="F241"/>
  <c r="G241" s="1"/>
  <c r="D132"/>
  <c r="D180"/>
  <c r="D40"/>
  <c r="F174"/>
  <c r="D56"/>
  <c r="F11"/>
  <c r="F25"/>
  <c r="F51"/>
  <c r="D118"/>
  <c r="D155"/>
  <c r="D162"/>
  <c r="D158" s="1"/>
  <c r="D206"/>
  <c r="F19"/>
  <c r="F34"/>
  <c r="F40"/>
  <c r="F56"/>
  <c r="F79"/>
  <c r="D167"/>
  <c r="D174"/>
  <c r="D216"/>
  <c r="D241"/>
  <c r="D240" s="1"/>
  <c r="D30"/>
  <c r="D84"/>
  <c r="D114"/>
  <c r="F132"/>
  <c r="F180"/>
  <c r="F84"/>
  <c r="F206"/>
  <c r="F30"/>
  <c r="F114"/>
  <c r="F6"/>
  <c r="F59"/>
  <c r="F220"/>
  <c r="F118"/>
  <c r="F155"/>
  <c r="F216"/>
  <c r="E4" l="1"/>
  <c r="F167"/>
  <c r="G167" s="1"/>
  <c r="G206"/>
  <c r="G56"/>
  <c r="G51"/>
  <c r="G159"/>
  <c r="G30"/>
  <c r="G151"/>
  <c r="G114"/>
  <c r="F237"/>
  <c r="G238"/>
  <c r="G168"/>
  <c r="G174"/>
  <c r="G247"/>
  <c r="G216"/>
  <c r="F18"/>
  <c r="G19"/>
  <c r="G245"/>
  <c r="G170"/>
  <c r="G165"/>
  <c r="G79"/>
  <c r="G6"/>
  <c r="G132"/>
  <c r="G118"/>
  <c r="G180"/>
  <c r="G34"/>
  <c r="G11"/>
  <c r="G59"/>
  <c r="F158"/>
  <c r="G162"/>
  <c r="G220"/>
  <c r="G155"/>
  <c r="G84"/>
  <c r="G40"/>
  <c r="G25"/>
  <c r="F240"/>
  <c r="E172"/>
  <c r="D173"/>
  <c r="D172" s="1"/>
  <c r="D5"/>
  <c r="F5"/>
  <c r="F173"/>
  <c r="D113"/>
  <c r="D24"/>
  <c r="F113"/>
  <c r="F24"/>
  <c r="G5" l="1"/>
  <c r="F172"/>
  <c r="G172" s="1"/>
  <c r="G173"/>
  <c r="G158"/>
  <c r="G113"/>
  <c r="G24"/>
  <c r="G18"/>
  <c r="G237"/>
  <c r="G240"/>
  <c r="E249"/>
  <c r="D4"/>
  <c r="D249" s="1"/>
  <c r="F4"/>
  <c r="F249" l="1"/>
  <c r="G4"/>
  <c r="C24" i="4"/>
  <c r="C30"/>
  <c r="E110" i="1"/>
  <c r="E109" s="1"/>
  <c r="G110"/>
  <c r="E107"/>
  <c r="E106" s="1"/>
  <c r="G107"/>
  <c r="E103"/>
  <c r="E102" s="1"/>
  <c r="G103"/>
  <c r="G95"/>
  <c r="H95" s="1"/>
  <c r="E93"/>
  <c r="F93" s="1"/>
  <c r="F92" s="1"/>
  <c r="G93"/>
  <c r="E88"/>
  <c r="E87" s="1"/>
  <c r="G88"/>
  <c r="E82"/>
  <c r="H82"/>
  <c r="E78"/>
  <c r="H78"/>
  <c r="E68"/>
  <c r="H68"/>
  <c r="E56"/>
  <c r="H56"/>
  <c r="E52"/>
  <c r="H52"/>
  <c r="E48"/>
  <c r="H48"/>
  <c r="E46"/>
  <c r="G46"/>
  <c r="E42"/>
  <c r="H42"/>
  <c r="E38"/>
  <c r="G38"/>
  <c r="H38" s="1"/>
  <c r="E34"/>
  <c r="G34"/>
  <c r="H34" s="1"/>
  <c r="E26"/>
  <c r="G26"/>
  <c r="H26" s="1"/>
  <c r="E24"/>
  <c r="G24"/>
  <c r="H24" s="1"/>
  <c r="E21"/>
  <c r="G21"/>
  <c r="H21" s="1"/>
  <c r="E14"/>
  <c r="G14"/>
  <c r="H14" s="1"/>
  <c r="E11"/>
  <c r="G11"/>
  <c r="H11" s="1"/>
  <c r="E5"/>
  <c r="H231" i="2" l="1"/>
  <c r="H199"/>
  <c r="G249"/>
  <c r="H69"/>
  <c r="H172"/>
  <c r="H46" i="1"/>
  <c r="G41"/>
  <c r="H93"/>
  <c r="E41"/>
  <c r="H249" i="2"/>
  <c r="H161"/>
  <c r="H106"/>
  <c r="H154"/>
  <c r="H192"/>
  <c r="H130"/>
  <c r="H139"/>
  <c r="H38"/>
  <c r="H53"/>
  <c r="H196"/>
  <c r="H214"/>
  <c r="H230"/>
  <c r="H43"/>
  <c r="H163"/>
  <c r="H197"/>
  <c r="H244"/>
  <c r="H13"/>
  <c r="H36"/>
  <c r="H103"/>
  <c r="H87"/>
  <c r="H135"/>
  <c r="H171"/>
  <c r="H194"/>
  <c r="H212"/>
  <c r="H228"/>
  <c r="H49"/>
  <c r="H100"/>
  <c r="H153"/>
  <c r="H177"/>
  <c r="H209"/>
  <c r="H225"/>
  <c r="H8"/>
  <c r="H33"/>
  <c r="H42"/>
  <c r="H166"/>
  <c r="H12"/>
  <c r="H71"/>
  <c r="H111"/>
  <c r="H94"/>
  <c r="H127"/>
  <c r="H143"/>
  <c r="H215"/>
  <c r="H232"/>
  <c r="H17"/>
  <c r="H31"/>
  <c r="H55"/>
  <c r="H67"/>
  <c r="H108"/>
  <c r="H91"/>
  <c r="H124"/>
  <c r="H140"/>
  <c r="H246"/>
  <c r="H22"/>
  <c r="H77"/>
  <c r="H60"/>
  <c r="H117"/>
  <c r="H149"/>
  <c r="H190"/>
  <c r="H70"/>
  <c r="H110"/>
  <c r="H93"/>
  <c r="H126"/>
  <c r="H142"/>
  <c r="H201"/>
  <c r="H235"/>
  <c r="H47"/>
  <c r="H75"/>
  <c r="H82"/>
  <c r="H98"/>
  <c r="H115"/>
  <c r="H147"/>
  <c r="H202"/>
  <c r="H184"/>
  <c r="H236"/>
  <c r="H248"/>
  <c r="H181"/>
  <c r="H64"/>
  <c r="H104"/>
  <c r="H88"/>
  <c r="H121"/>
  <c r="H136"/>
  <c r="H169"/>
  <c r="H195"/>
  <c r="H213"/>
  <c r="H229"/>
  <c r="H74"/>
  <c r="H81"/>
  <c r="H97"/>
  <c r="H131"/>
  <c r="H146"/>
  <c r="H156"/>
  <c r="H183"/>
  <c r="H243"/>
  <c r="H157"/>
  <c r="H27"/>
  <c r="H72"/>
  <c r="H112"/>
  <c r="H128"/>
  <c r="H144"/>
  <c r="H164"/>
  <c r="H198"/>
  <c r="H233"/>
  <c r="H239"/>
  <c r="H14"/>
  <c r="H37"/>
  <c r="H52"/>
  <c r="H16"/>
  <c r="H29"/>
  <c r="H46"/>
  <c r="H205"/>
  <c r="H187"/>
  <c r="H219"/>
  <c r="H222"/>
  <c r="H35"/>
  <c r="H57"/>
  <c r="H188"/>
  <c r="H20"/>
  <c r="H44"/>
  <c r="H95"/>
  <c r="H203"/>
  <c r="H185"/>
  <c r="H217"/>
  <c r="H7"/>
  <c r="H32"/>
  <c r="H41"/>
  <c r="H92"/>
  <c r="H234"/>
  <c r="H23"/>
  <c r="H50"/>
  <c r="H62"/>
  <c r="H102"/>
  <c r="H86"/>
  <c r="H119"/>
  <c r="H134"/>
  <c r="H175"/>
  <c r="H207"/>
  <c r="H223"/>
  <c r="H26"/>
  <c r="H48"/>
  <c r="H76"/>
  <c r="H83"/>
  <c r="H99"/>
  <c r="H116"/>
  <c r="H148"/>
  <c r="H152"/>
  <c r="H68"/>
  <c r="H109"/>
  <c r="H125"/>
  <c r="H141"/>
  <c r="H160"/>
  <c r="H200"/>
  <c r="H182"/>
  <c r="H242"/>
  <c r="H9"/>
  <c r="H78"/>
  <c r="H61"/>
  <c r="H101"/>
  <c r="H85"/>
  <c r="H150"/>
  <c r="H133"/>
  <c r="H178"/>
  <c r="H210"/>
  <c r="H226"/>
  <c r="H39"/>
  <c r="H66"/>
  <c r="H107"/>
  <c r="H90"/>
  <c r="H123"/>
  <c r="H138"/>
  <c r="H179"/>
  <c r="H193"/>
  <c r="H211"/>
  <c r="H227"/>
  <c r="H21"/>
  <c r="H176"/>
  <c r="H189"/>
  <c r="H10"/>
  <c r="H73"/>
  <c r="H80"/>
  <c r="H96"/>
  <c r="H129"/>
  <c r="H145"/>
  <c r="H204"/>
  <c r="H186"/>
  <c r="H218"/>
  <c r="H221"/>
  <c r="H15"/>
  <c r="H65"/>
  <c r="H105"/>
  <c r="H89"/>
  <c r="H122"/>
  <c r="H137"/>
  <c r="H191"/>
  <c r="H54"/>
  <c r="H58"/>
  <c r="H63"/>
  <c r="H120"/>
  <c r="H208"/>
  <c r="H224"/>
  <c r="H28"/>
  <c r="H45"/>
  <c r="H247"/>
  <c r="H34"/>
  <c r="H162"/>
  <c r="H84"/>
  <c r="H167"/>
  <c r="H165"/>
  <c r="H132"/>
  <c r="H159"/>
  <c r="H245"/>
  <c r="H6"/>
  <c r="H40"/>
  <c r="H79"/>
  <c r="H59"/>
  <c r="H168"/>
  <c r="H155"/>
  <c r="H25"/>
  <c r="H51"/>
  <c r="H114"/>
  <c r="H174"/>
  <c r="H19"/>
  <c r="H180"/>
  <c r="H151"/>
  <c r="H11"/>
  <c r="H118"/>
  <c r="H170"/>
  <c r="H56"/>
  <c r="H241"/>
  <c r="H206"/>
  <c r="H216"/>
  <c r="H220"/>
  <c r="H30"/>
  <c r="H238"/>
  <c r="H237"/>
  <c r="H158"/>
  <c r="H240"/>
  <c r="H18"/>
  <c r="H5"/>
  <c r="H173"/>
  <c r="H113"/>
  <c r="H24"/>
  <c r="H4"/>
  <c r="G109" i="1"/>
  <c r="H109" s="1"/>
  <c r="H110"/>
  <c r="G106"/>
  <c r="H106" s="1"/>
  <c r="H107"/>
  <c r="G102"/>
  <c r="H102" s="1"/>
  <c r="H103"/>
  <c r="G87"/>
  <c r="H87" s="1"/>
  <c r="H88"/>
  <c r="G92"/>
  <c r="H92" s="1"/>
  <c r="C41" i="4"/>
  <c r="C32"/>
  <c r="C17"/>
  <c r="C37"/>
  <c r="C26"/>
  <c r="E101" i="1"/>
  <c r="E92"/>
  <c r="E4"/>
  <c r="J156" i="5"/>
  <c r="H156"/>
  <c r="C9" i="3" s="1"/>
  <c r="E9" l="1"/>
  <c r="K156" i="5"/>
  <c r="G101" i="1"/>
  <c r="H101" s="1"/>
  <c r="E100"/>
  <c r="E112" s="1"/>
  <c r="F9" i="3" l="1"/>
  <c r="J487" i="5"/>
  <c r="H487"/>
  <c r="K487" l="1"/>
  <c r="C11" i="4"/>
  <c r="B120" i="2" l="1"/>
  <c r="B119"/>
  <c r="B115"/>
  <c r="J522" i="5"/>
  <c r="C9" i="4"/>
  <c r="J504" i="5"/>
  <c r="E15" i="3" s="1"/>
  <c r="J490" i="5"/>
  <c r="K490" s="1"/>
  <c r="J468"/>
  <c r="H468"/>
  <c r="H295"/>
  <c r="C12" i="3" s="1"/>
  <c r="J253" i="5"/>
  <c r="K253" s="1"/>
  <c r="J249"/>
  <c r="H249"/>
  <c r="C11" i="3" s="1"/>
  <c r="J87" i="5"/>
  <c r="H87"/>
  <c r="H68"/>
  <c r="C7" i="3" s="1"/>
  <c r="J44" i="5"/>
  <c r="E6" i="3" s="1"/>
  <c r="H44" i="5"/>
  <c r="C6" i="3" s="1"/>
  <c r="J25" i="5"/>
  <c r="H25"/>
  <c r="C5" i="3" s="1"/>
  <c r="C14" l="1"/>
  <c r="I468" i="5"/>
  <c r="E11" i="3"/>
  <c r="F11" s="1"/>
  <c r="F6"/>
  <c r="E16"/>
  <c r="E9" i="4"/>
  <c r="E8" i="3"/>
  <c r="E16" i="4"/>
  <c r="F15" i="3"/>
  <c r="C16" i="4"/>
  <c r="C14" s="1"/>
  <c r="C8" i="3"/>
  <c r="E5"/>
  <c r="E6" i="4"/>
  <c r="E14" i="3"/>
  <c r="K249" i="5"/>
  <c r="K522"/>
  <c r="K504"/>
  <c r="K468"/>
  <c r="K426"/>
  <c r="K295"/>
  <c r="K223"/>
  <c r="K87"/>
  <c r="K68"/>
  <c r="K44"/>
  <c r="K25"/>
  <c r="C6" i="4"/>
  <c r="H523" i="5"/>
  <c r="J523"/>
  <c r="L298" l="1"/>
  <c r="L304"/>
  <c r="L302"/>
  <c r="L280"/>
  <c r="L295"/>
  <c r="L315"/>
  <c r="L412"/>
  <c r="L324"/>
  <c r="L346"/>
  <c r="I523"/>
  <c r="D14" i="3"/>
  <c r="D17" s="1"/>
  <c r="C17"/>
  <c r="L513" i="5"/>
  <c r="L521"/>
  <c r="L435"/>
  <c r="L443"/>
  <c r="L451"/>
  <c r="L459"/>
  <c r="L467"/>
  <c r="L477"/>
  <c r="L486"/>
  <c r="L497"/>
  <c r="L429"/>
  <c r="L341"/>
  <c r="L350"/>
  <c r="L358"/>
  <c r="L366"/>
  <c r="L374"/>
  <c r="L390"/>
  <c r="L406"/>
  <c r="L415"/>
  <c r="L423"/>
  <c r="L313"/>
  <c r="L322"/>
  <c r="L300"/>
  <c r="L258"/>
  <c r="L266"/>
  <c r="L283"/>
  <c r="L229"/>
  <c r="L245"/>
  <c r="L168"/>
  <c r="L192"/>
  <c r="L216"/>
  <c r="L109"/>
  <c r="L133"/>
  <c r="L150"/>
  <c r="L71"/>
  <c r="L39"/>
  <c r="L458"/>
  <c r="L496"/>
  <c r="L357"/>
  <c r="L389"/>
  <c r="L312"/>
  <c r="L265"/>
  <c r="L291"/>
  <c r="L244"/>
  <c r="L175"/>
  <c r="L207"/>
  <c r="L116"/>
  <c r="L90"/>
  <c r="L30"/>
  <c r="L414"/>
  <c r="L511"/>
  <c r="L519"/>
  <c r="L433"/>
  <c r="L441"/>
  <c r="L449"/>
  <c r="L457"/>
  <c r="L465"/>
  <c r="L475"/>
  <c r="L483"/>
  <c r="L495"/>
  <c r="L503"/>
  <c r="L339"/>
  <c r="L348"/>
  <c r="L356"/>
  <c r="L364"/>
  <c r="L372"/>
  <c r="L380"/>
  <c r="L388"/>
  <c r="L396"/>
  <c r="L404"/>
  <c r="L413"/>
  <c r="L421"/>
  <c r="L311"/>
  <c r="L320"/>
  <c r="L330"/>
  <c r="L299"/>
  <c r="L264"/>
  <c r="L272"/>
  <c r="L281"/>
  <c r="L290"/>
  <c r="L227"/>
  <c r="L235"/>
  <c r="L243"/>
  <c r="L223"/>
  <c r="L166"/>
  <c r="L174"/>
  <c r="L182"/>
  <c r="L190"/>
  <c r="L198"/>
  <c r="L206"/>
  <c r="L214"/>
  <c r="L91"/>
  <c r="L99"/>
  <c r="L107"/>
  <c r="L115"/>
  <c r="L123"/>
  <c r="L131"/>
  <c r="L139"/>
  <c r="L148"/>
  <c r="L156"/>
  <c r="L78"/>
  <c r="L86"/>
  <c r="L50"/>
  <c r="L58"/>
  <c r="L29"/>
  <c r="L37"/>
  <c r="L28"/>
  <c r="L16"/>
  <c r="L24"/>
  <c r="L510"/>
  <c r="L518"/>
  <c r="L432"/>
  <c r="L440"/>
  <c r="L448"/>
  <c r="L456"/>
  <c r="L464"/>
  <c r="L474"/>
  <c r="L482"/>
  <c r="L494"/>
  <c r="L502"/>
  <c r="L338"/>
  <c r="L347"/>
  <c r="L355"/>
  <c r="L363"/>
  <c r="L371"/>
  <c r="L379"/>
  <c r="L387"/>
  <c r="L395"/>
  <c r="L403"/>
  <c r="L411"/>
  <c r="L420"/>
  <c r="L310"/>
  <c r="L319"/>
  <c r="L329"/>
  <c r="L307"/>
  <c r="L263"/>
  <c r="L271"/>
  <c r="L279"/>
  <c r="L289"/>
  <c r="L252"/>
  <c r="L234"/>
  <c r="L242"/>
  <c r="L226"/>
  <c r="L165"/>
  <c r="L173"/>
  <c r="L181"/>
  <c r="L189"/>
  <c r="L197"/>
  <c r="L213"/>
  <c r="L159"/>
  <c r="L98"/>
  <c r="L106"/>
  <c r="L114"/>
  <c r="L122"/>
  <c r="L130"/>
  <c r="L138"/>
  <c r="L146"/>
  <c r="L155"/>
  <c r="L77"/>
  <c r="L85"/>
  <c r="L49"/>
  <c r="L57"/>
  <c r="L47"/>
  <c r="L36"/>
  <c r="L44"/>
  <c r="L15"/>
  <c r="L23"/>
  <c r="L205"/>
  <c r="L509"/>
  <c r="L517"/>
  <c r="L431"/>
  <c r="L439"/>
  <c r="L447"/>
  <c r="L455"/>
  <c r="L463"/>
  <c r="L473"/>
  <c r="L481"/>
  <c r="L493"/>
  <c r="L501"/>
  <c r="L337"/>
  <c r="L345"/>
  <c r="L354"/>
  <c r="L362"/>
  <c r="L370"/>
  <c r="L378"/>
  <c r="L386"/>
  <c r="L394"/>
  <c r="L402"/>
  <c r="L410"/>
  <c r="L419"/>
  <c r="L333"/>
  <c r="L318"/>
  <c r="L328"/>
  <c r="L306"/>
  <c r="L262"/>
  <c r="L270"/>
  <c r="L278"/>
  <c r="L288"/>
  <c r="L253"/>
  <c r="L233"/>
  <c r="L241"/>
  <c r="L249"/>
  <c r="L164"/>
  <c r="L172"/>
  <c r="L180"/>
  <c r="L188"/>
  <c r="L196"/>
  <c r="L204"/>
  <c r="L212"/>
  <c r="L220"/>
  <c r="L97"/>
  <c r="L105"/>
  <c r="L113"/>
  <c r="L121"/>
  <c r="L129"/>
  <c r="L137"/>
  <c r="L145"/>
  <c r="L154"/>
  <c r="L76"/>
  <c r="L84"/>
  <c r="L48"/>
  <c r="L56"/>
  <c r="L64"/>
  <c r="L35"/>
  <c r="L43"/>
  <c r="L14"/>
  <c r="L22"/>
  <c r="L446"/>
  <c r="L426"/>
  <c r="L269"/>
  <c r="L256"/>
  <c r="L240"/>
  <c r="L171"/>
  <c r="L187"/>
  <c r="L195"/>
  <c r="L211"/>
  <c r="L219"/>
  <c r="L104"/>
  <c r="L112"/>
  <c r="L128"/>
  <c r="L136"/>
  <c r="L153"/>
  <c r="L83"/>
  <c r="L55"/>
  <c r="L63"/>
  <c r="L42"/>
  <c r="L13"/>
  <c r="L520"/>
  <c r="L257"/>
  <c r="L167"/>
  <c r="L199"/>
  <c r="L108"/>
  <c r="L149"/>
  <c r="L59"/>
  <c r="L508"/>
  <c r="L516"/>
  <c r="L430"/>
  <c r="L438"/>
  <c r="L454"/>
  <c r="L462"/>
  <c r="L472"/>
  <c r="L480"/>
  <c r="L490"/>
  <c r="L500"/>
  <c r="L336"/>
  <c r="L344"/>
  <c r="L353"/>
  <c r="L361"/>
  <c r="L369"/>
  <c r="L377"/>
  <c r="L385"/>
  <c r="L393"/>
  <c r="L401"/>
  <c r="L409"/>
  <c r="L418"/>
  <c r="L317"/>
  <c r="L326"/>
  <c r="L305"/>
  <c r="L261"/>
  <c r="L277"/>
  <c r="L287"/>
  <c r="L232"/>
  <c r="L248"/>
  <c r="L163"/>
  <c r="L179"/>
  <c r="L203"/>
  <c r="L96"/>
  <c r="L120"/>
  <c r="L144"/>
  <c r="L75"/>
  <c r="L66"/>
  <c r="L34"/>
  <c r="L21"/>
  <c r="L434"/>
  <c r="L282"/>
  <c r="L215"/>
  <c r="L140"/>
  <c r="L51"/>
  <c r="L507"/>
  <c r="L515"/>
  <c r="L523"/>
  <c r="L437"/>
  <c r="L445"/>
  <c r="L453"/>
  <c r="L461"/>
  <c r="L471"/>
  <c r="L479"/>
  <c r="L489"/>
  <c r="L499"/>
  <c r="L335"/>
  <c r="L343"/>
  <c r="L352"/>
  <c r="L360"/>
  <c r="L368"/>
  <c r="L376"/>
  <c r="L384"/>
  <c r="L392"/>
  <c r="L400"/>
  <c r="L408"/>
  <c r="L417"/>
  <c r="L425"/>
  <c r="L316"/>
  <c r="L325"/>
  <c r="L303"/>
  <c r="L260"/>
  <c r="L268"/>
  <c r="L276"/>
  <c r="L285"/>
  <c r="L231"/>
  <c r="L239"/>
  <c r="L247"/>
  <c r="L162"/>
  <c r="L170"/>
  <c r="L178"/>
  <c r="L186"/>
  <c r="L194"/>
  <c r="L202"/>
  <c r="L210"/>
  <c r="L218"/>
  <c r="L95"/>
  <c r="L103"/>
  <c r="L111"/>
  <c r="L119"/>
  <c r="L127"/>
  <c r="L135"/>
  <c r="L143"/>
  <c r="L152"/>
  <c r="L74"/>
  <c r="L82"/>
  <c r="L68"/>
  <c r="L54"/>
  <c r="L62"/>
  <c r="L33"/>
  <c r="L41"/>
  <c r="L12"/>
  <c r="L20"/>
  <c r="L398"/>
  <c r="L292"/>
  <c r="L160"/>
  <c r="L184"/>
  <c r="L208"/>
  <c r="L101"/>
  <c r="L125"/>
  <c r="L72"/>
  <c r="L52"/>
  <c r="L31"/>
  <c r="L18"/>
  <c r="L476"/>
  <c r="L340"/>
  <c r="L373"/>
  <c r="L405"/>
  <c r="L309"/>
  <c r="L228"/>
  <c r="L183"/>
  <c r="L92"/>
  <c r="L124"/>
  <c r="L79"/>
  <c r="L9"/>
  <c r="L514"/>
  <c r="L522"/>
  <c r="L436"/>
  <c r="L444"/>
  <c r="L452"/>
  <c r="L460"/>
  <c r="L468"/>
  <c r="L478"/>
  <c r="L487"/>
  <c r="L498"/>
  <c r="L334"/>
  <c r="L342"/>
  <c r="L351"/>
  <c r="L359"/>
  <c r="L367"/>
  <c r="L375"/>
  <c r="L383"/>
  <c r="L391"/>
  <c r="L399"/>
  <c r="L407"/>
  <c r="L416"/>
  <c r="L424"/>
  <c r="L314"/>
  <c r="L323"/>
  <c r="L301"/>
  <c r="L259"/>
  <c r="L267"/>
  <c r="L275"/>
  <c r="L284"/>
  <c r="L294"/>
  <c r="L230"/>
  <c r="L238"/>
  <c r="L246"/>
  <c r="L161"/>
  <c r="L169"/>
  <c r="L177"/>
  <c r="L185"/>
  <c r="L193"/>
  <c r="L201"/>
  <c r="L209"/>
  <c r="L217"/>
  <c r="L94"/>
  <c r="L102"/>
  <c r="L110"/>
  <c r="L118"/>
  <c r="L126"/>
  <c r="L134"/>
  <c r="L142"/>
  <c r="L151"/>
  <c r="L73"/>
  <c r="L81"/>
  <c r="L67"/>
  <c r="L53"/>
  <c r="L61"/>
  <c r="L32"/>
  <c r="L40"/>
  <c r="L11"/>
  <c r="L19"/>
  <c r="L382"/>
  <c r="L274"/>
  <c r="L237"/>
  <c r="L176"/>
  <c r="L200"/>
  <c r="L93"/>
  <c r="L117"/>
  <c r="L141"/>
  <c r="L80"/>
  <c r="L60"/>
  <c r="L10"/>
  <c r="L8"/>
  <c r="L512"/>
  <c r="L442"/>
  <c r="L450"/>
  <c r="L466"/>
  <c r="L484"/>
  <c r="L504"/>
  <c r="L349"/>
  <c r="L365"/>
  <c r="L381"/>
  <c r="L397"/>
  <c r="L422"/>
  <c r="L321"/>
  <c r="L273"/>
  <c r="L236"/>
  <c r="L222"/>
  <c r="L191"/>
  <c r="L100"/>
  <c r="L132"/>
  <c r="L87"/>
  <c r="L38"/>
  <c r="L17"/>
  <c r="L25"/>
  <c r="F5" i="3"/>
  <c r="E17"/>
  <c r="G8" s="1"/>
  <c r="F16"/>
  <c r="F6" i="4"/>
  <c r="E5"/>
  <c r="F9"/>
  <c r="F8" i="3"/>
  <c r="F16" i="4"/>
  <c r="E14"/>
  <c r="K523" i="5"/>
  <c r="C5" i="4"/>
  <c r="C47" s="1"/>
  <c r="F14" i="3" l="1"/>
  <c r="G5"/>
  <c r="F14" i="4"/>
  <c r="G17" i="3"/>
  <c r="G13"/>
  <c r="G12"/>
  <c r="G7"/>
  <c r="G10"/>
  <c r="F17"/>
  <c r="G9"/>
  <c r="G11"/>
  <c r="G6"/>
  <c r="G15"/>
  <c r="E47" i="4"/>
  <c r="G5" s="1"/>
  <c r="F5"/>
  <c r="G16" i="3"/>
  <c r="G14"/>
  <c r="G5" i="1"/>
  <c r="G14" i="4" l="1"/>
  <c r="G47"/>
  <c r="G43"/>
  <c r="G24"/>
  <c r="G35"/>
  <c r="G28"/>
  <c r="G21"/>
  <c r="G23"/>
  <c r="G22"/>
  <c r="G10"/>
  <c r="G34"/>
  <c r="G25"/>
  <c r="G27"/>
  <c r="G40"/>
  <c r="G18"/>
  <c r="G36"/>
  <c r="G29"/>
  <c r="G31"/>
  <c r="G7"/>
  <c r="G42"/>
  <c r="G19"/>
  <c r="G13"/>
  <c r="G44"/>
  <c r="G45"/>
  <c r="G39"/>
  <c r="G38"/>
  <c r="G8"/>
  <c r="G46"/>
  <c r="G33"/>
  <c r="G15"/>
  <c r="G30"/>
  <c r="G20"/>
  <c r="G12"/>
  <c r="G17"/>
  <c r="G26"/>
  <c r="G11"/>
  <c r="G37"/>
  <c r="G32"/>
  <c r="G41"/>
  <c r="F47"/>
  <c r="G16"/>
  <c r="G6"/>
  <c r="G9"/>
  <c r="G4" i="1"/>
  <c r="H4" s="1"/>
  <c r="H5"/>
  <c r="G100" l="1"/>
  <c r="G112" l="1"/>
  <c r="I17" l="1"/>
  <c r="I25"/>
  <c r="I33"/>
  <c r="I41"/>
  <c r="I49"/>
  <c r="I57"/>
  <c r="I65"/>
  <c r="I73"/>
  <c r="I81"/>
  <c r="I89"/>
  <c r="I97"/>
  <c r="I105"/>
  <c r="I16"/>
  <c r="I24"/>
  <c r="I32"/>
  <c r="I40"/>
  <c r="I48"/>
  <c r="I56"/>
  <c r="I64"/>
  <c r="I72"/>
  <c r="I80"/>
  <c r="I88"/>
  <c r="I96"/>
  <c r="I104"/>
  <c r="I112"/>
  <c r="I15"/>
  <c r="I23"/>
  <c r="I31"/>
  <c r="I39"/>
  <c r="I47"/>
  <c r="I55"/>
  <c r="I63"/>
  <c r="I71"/>
  <c r="I79"/>
  <c r="I87"/>
  <c r="I95"/>
  <c r="I103"/>
  <c r="I111"/>
  <c r="I14"/>
  <c r="I22"/>
  <c r="I30"/>
  <c r="I38"/>
  <c r="I46"/>
  <c r="I54"/>
  <c r="I62"/>
  <c r="I70"/>
  <c r="I78"/>
  <c r="I86"/>
  <c r="I94"/>
  <c r="I102"/>
  <c r="I110"/>
  <c r="I10"/>
  <c r="I13"/>
  <c r="I21"/>
  <c r="I29"/>
  <c r="I37"/>
  <c r="I45"/>
  <c r="I53"/>
  <c r="I61"/>
  <c r="I69"/>
  <c r="I77"/>
  <c r="I85"/>
  <c r="I93"/>
  <c r="I101"/>
  <c r="I109"/>
  <c r="I9"/>
  <c r="I12"/>
  <c r="I20"/>
  <c r="I28"/>
  <c r="I36"/>
  <c r="I44"/>
  <c r="I52"/>
  <c r="I60"/>
  <c r="I68"/>
  <c r="I76"/>
  <c r="I84"/>
  <c r="I92"/>
  <c r="I108"/>
  <c r="I8"/>
  <c r="I11"/>
  <c r="I19"/>
  <c r="I27"/>
  <c r="I35"/>
  <c r="I43"/>
  <c r="I51"/>
  <c r="I59"/>
  <c r="I67"/>
  <c r="I75"/>
  <c r="I83"/>
  <c r="I91"/>
  <c r="I99"/>
  <c r="I107"/>
  <c r="I7"/>
  <c r="I18"/>
  <c r="I26"/>
  <c r="I34"/>
  <c r="I42"/>
  <c r="I50"/>
  <c r="I58"/>
  <c r="I66"/>
  <c r="I74"/>
  <c r="I82"/>
  <c r="I90"/>
  <c r="I98"/>
  <c r="I106"/>
  <c r="I6"/>
  <c r="I5"/>
  <c r="I4"/>
  <c r="I100"/>
  <c r="F41" l="1"/>
  <c r="H41" s="1"/>
  <c r="F112" l="1"/>
  <c r="H112" s="1"/>
  <c r="F100"/>
  <c r="H100" s="1"/>
</calcChain>
</file>

<file path=xl/sharedStrings.xml><?xml version="1.0" encoding="utf-8"?>
<sst xmlns="http://schemas.openxmlformats.org/spreadsheetml/2006/main" count="4410" uniqueCount="962">
  <si>
    <t>u KM</t>
  </si>
  <si>
    <t>Vrsta 
prihoda</t>
  </si>
  <si>
    <t>OPIS VRSTE PRIHODA</t>
  </si>
  <si>
    <t>%
 učešća</t>
  </si>
  <si>
    <t>I - PRIHODI OD POREZA</t>
  </si>
  <si>
    <t>Porez na dobit pojedinca (zaostale uplate poreza)</t>
  </si>
  <si>
    <t>Porez na dobit od privredne i profesionalne djelatnosti</t>
  </si>
  <si>
    <t>Porez na osnovu autorskih prava, patenata i tehničkih napređenja</t>
  </si>
  <si>
    <t>Porez na ukupan prihod fizičkih lica</t>
  </si>
  <si>
    <t xml:space="preserve">Prihod na porez od imovine i imovinskih prava </t>
  </si>
  <si>
    <t>Porezi na plaće (zaostale uplate poreza)</t>
  </si>
  <si>
    <t xml:space="preserve">Porez na plaću i druga lična primanja </t>
  </si>
  <si>
    <t xml:space="preserve">Porez na dodatna primanja </t>
  </si>
  <si>
    <t>Porez na imovinu</t>
  </si>
  <si>
    <t>Porez na imovinu od fizičkih lica</t>
  </si>
  <si>
    <t>Porez na imovinu od pravnih lica</t>
  </si>
  <si>
    <t>Porez na imovinu  za motorna vozila</t>
  </si>
  <si>
    <t>Porez na nasljeđe i darove</t>
  </si>
  <si>
    <t>Porez na promet nepokretnosti  - fizičkih lica</t>
  </si>
  <si>
    <t>Porez na promet nepokretnosti pravnih lica</t>
  </si>
  <si>
    <t>Porezi na prodaju dobara i usl.,ukupni promet ili dodanu vr.</t>
  </si>
  <si>
    <t xml:space="preserve">Porez na promet proizvoda iz čl. 12. Zakona o PPP i usluga osim proizvoda iz čl.12.stav 1. tač.1.,2., 4., 12., 13., i 16.,  </t>
  </si>
  <si>
    <t>Ostali porezi na promet proizvoda i usl. (zaostale obaveze)</t>
  </si>
  <si>
    <t>Porez na promet osnovnih proizvoda poljop., ribarstva i proizvoda koji služe za ljudsku ishranu iz čl. 12. stav 1. tač. 1. i 2. ZPPPU</t>
  </si>
  <si>
    <t>Prihodi od poreza na dohodak fizičkih lica od nesamostalne djelatnosti</t>
  </si>
  <si>
    <t>Prihodi od poreza na dohodak fizičkih lica od samostalne djelatnosti</t>
  </si>
  <si>
    <t>Prihodi od poreza na dohodak fizičkih lica od imovine i imovinskih prava</t>
  </si>
  <si>
    <t>Prihodi od poreza na doh. fizičkih lica od ulaganja kapitala</t>
  </si>
  <si>
    <t>Prihodi od poreza na dohodak fizičkih lica na dobitke od nagradnih igara i igara na sreću</t>
  </si>
  <si>
    <t xml:space="preserve">Prihodi od poreza na dohodak od drugih samos. djel. iz čl.12. st.4.  Zakona o porezu na dohodak </t>
  </si>
  <si>
    <t>Prihodi od poreza na dohodak po konačnom obračunu</t>
  </si>
  <si>
    <t xml:space="preserve">Prihodi od indirektnih poreza </t>
  </si>
  <si>
    <t>Ostali porezi</t>
  </si>
  <si>
    <t>Poseban porez na plaću za zašt. od prir. i drugih nes. (zaost. obav.)</t>
  </si>
  <si>
    <t>Poseban porez za zaštitu od prirodnih i drugih nesreća po osnovu ugovora o djelu i privremenih i povremenih poslova (zaostale obav.)</t>
  </si>
  <si>
    <t>II - NEPOREZNI PRIHODI</t>
  </si>
  <si>
    <t>Prihodi od nefinan. javnih preduzeća i finans. javnih institucija</t>
  </si>
  <si>
    <t>Prihodi od davanja prava na ekspl. prir. resursa</t>
  </si>
  <si>
    <t>Prihodi od iznajmljivanja zemljišta</t>
  </si>
  <si>
    <t>Ostali prihodi od imovine</t>
  </si>
  <si>
    <t>Prihodi od zakupa korištenja sportsko-privrednih lovišta</t>
  </si>
  <si>
    <t>Administrativne takse</t>
  </si>
  <si>
    <t>Općinske administrativne takse</t>
  </si>
  <si>
    <t>Takse za ovjeravanje dokumenata</t>
  </si>
  <si>
    <t>Takse za vjenčanja i druge civilne registracije</t>
  </si>
  <si>
    <t>Komunalne naknade i takse</t>
  </si>
  <si>
    <t xml:space="preserve">Općinske komunalne takse </t>
  </si>
  <si>
    <t>Ostale općinske komunalne naknade i takse - naknade i takse za priključenje korisnika na vodovodnu i kanalizacionu mrežu</t>
  </si>
  <si>
    <t>Ostale općinske komunalne naknade i takse - naknade i takse za priključenje korisnika na toplifikacionu mrežu</t>
  </si>
  <si>
    <t>Ostale budžetske naknade i takse</t>
  </si>
  <si>
    <t>Naknada za uređenje građevinskog zemljišta</t>
  </si>
  <si>
    <t>Naknada za korištenje građevinskog zemljišta</t>
  </si>
  <si>
    <t>Naknada po osnovi prirodnih pogodnosti - Renta</t>
  </si>
  <si>
    <t>Naknada po osnovu tehničkog pregleda građevina</t>
  </si>
  <si>
    <t>Naknada za izgradnju i održavanje javnih skloništa</t>
  </si>
  <si>
    <t>Ostale općinske naknade</t>
  </si>
  <si>
    <t>Naknada za zauzimanje javnih površina</t>
  </si>
  <si>
    <t>Naknada za zakup javnih površ. od kafea, restorana, kioska i pijaca</t>
  </si>
  <si>
    <t xml:space="preserve">Naknada za reklame postavljene na javnim površinama </t>
  </si>
  <si>
    <t>Naknada za korištenje državnih šuma utvrđena kanton. propisima</t>
  </si>
  <si>
    <t>Nakn. i takse po Federalnim zakonima i drugim propisima</t>
  </si>
  <si>
    <t xml:space="preserve">Naknade za korištenje podataka premjera i katastra </t>
  </si>
  <si>
    <t>Naknade za vršenje usluga iz oblasti premjera  i katastra</t>
  </si>
  <si>
    <t>Naknade za upotrebu cesta za vozila pravnih lica</t>
  </si>
  <si>
    <t>Naknade za uptrebu cesta za vozila građana</t>
  </si>
  <si>
    <t>Posebna naknada za zaštitu od prirodnih i drugih nesreća gdje je osnovica zbirni iznos neto plaća</t>
  </si>
  <si>
    <t>Posebna naknada za zašt. od prir. i drugih nesr. gdje je osnovica zbirni iznos neto primitaka po osnovu druge samost. dje. i povr. samost. rada</t>
  </si>
  <si>
    <t>Naknada za vatrog. jed. iz premije osig. imov. od požara i prir. sila</t>
  </si>
  <si>
    <t>Naknada iz funkc. premije osig. motornih vozila za vatr. jed.</t>
  </si>
  <si>
    <t>Neplanirane uplate-prihodi</t>
  </si>
  <si>
    <t>Ostali povrati</t>
  </si>
  <si>
    <t>Prihodi od troškova naplate po osnovu pokretanja post. prin. napl.</t>
  </si>
  <si>
    <t>Novčane kazne</t>
  </si>
  <si>
    <t>Novčane kazne po općinskim propisima</t>
  </si>
  <si>
    <t>Novčane kazne za prek. koje su regist. u registru novč. kazni i tr.pp</t>
  </si>
  <si>
    <t>Ostali prihodi (zatezne kamate, troškovi sudskog spora i ostali prihodi)</t>
  </si>
  <si>
    <t>Primljeni tekući transferi od ostalih razina vlasti</t>
  </si>
  <si>
    <t>Primljeni tekući transferi od Federacije</t>
  </si>
  <si>
    <t>Primljeni tekući transferi od Kantona</t>
  </si>
  <si>
    <t>Kapitalni transferi od ostalih nivoa vlasti i fondova</t>
  </si>
  <si>
    <t>Primljeni kapitalni transferi od Federacije</t>
  </si>
  <si>
    <t>Primljeni kapitalni transferi od Kantona</t>
  </si>
  <si>
    <t>B - KAPITALNI PRIMICI</t>
  </si>
  <si>
    <t>Primici od prodaje stalnih sredstava</t>
  </si>
  <si>
    <t>Primici od prodaje zemljišta</t>
  </si>
  <si>
    <t>Primljene otplate od pozajmljivanja pojed. i nepr. org.</t>
  </si>
  <si>
    <t>Otplate od pozajmljivanja pojedincima - studentski krediti</t>
  </si>
  <si>
    <t>UKUPNO PRIHODI I PRIMICI (A + B)</t>
  </si>
  <si>
    <t>Ekonom.
 kod</t>
  </si>
  <si>
    <t>I - TEKUĆI RASHODI</t>
  </si>
  <si>
    <t>BRUTO PLAĆE I NAKNADE PLAĆA</t>
  </si>
  <si>
    <t>Bruto plaće i naknade plaća</t>
  </si>
  <si>
    <t xml:space="preserve">Plaće i naknade plaće po umanjenju doprinosa </t>
  </si>
  <si>
    <t>Doprinosi za PIO - 17 %</t>
  </si>
  <si>
    <t>Doprinosi za zdravstveno osiguranje - 12,5 %</t>
  </si>
  <si>
    <t>Doprinosi za zapošljavanje - 1,5 %</t>
  </si>
  <si>
    <t xml:space="preserve">Naknade troškova zaposlenih </t>
  </si>
  <si>
    <t>Naknade za prevoz sa posla i na posao</t>
  </si>
  <si>
    <t>Naknade za topli obrok tokom rada</t>
  </si>
  <si>
    <t>Regres za godišnji odmor</t>
  </si>
  <si>
    <t xml:space="preserve">Otpremnine zbog odlaska u penziju  </t>
  </si>
  <si>
    <t xml:space="preserve">Pomoć u slučaju smrti </t>
  </si>
  <si>
    <t>Pomoć u slučaju ostalih bolesti i teže invalidnosti</t>
  </si>
  <si>
    <t>DOPRINOSI POSLODAVCA I OSTALI DOPRINOSI</t>
  </si>
  <si>
    <t>Doprinosi poslodavca</t>
  </si>
  <si>
    <t>Doprinosi za PIO - 6 %</t>
  </si>
  <si>
    <t>Doprinosi za zdravstveno osiguranje - 4 %</t>
  </si>
  <si>
    <t>Doprinosi za zapošljavanje - 0,5 %</t>
  </si>
  <si>
    <t>Doprinos za beneficirani radni staž</t>
  </si>
  <si>
    <t>IZDACI ZA MATERIJAL, SITAN INVENTAR I USLUGE</t>
  </si>
  <si>
    <t>Putni troškovi</t>
  </si>
  <si>
    <t>Troškovi prevoza u zemlji javnim sredstvima</t>
  </si>
  <si>
    <t>Troškovi smještaja za službena putovanja u zemlji</t>
  </si>
  <si>
    <t>Troškovi dnevnica u zemlji</t>
  </si>
  <si>
    <t>Troškovi dnevnica u inostranstvu</t>
  </si>
  <si>
    <t>Izdaci za energiju</t>
  </si>
  <si>
    <t>Izdaci za električnu energiju</t>
  </si>
  <si>
    <t>Izdaci za centralno grijanje</t>
  </si>
  <si>
    <t>Lož ulje</t>
  </si>
  <si>
    <t>Izdaci za komunikaciju i komunalne usluge</t>
  </si>
  <si>
    <t>Izdaci za komunikaciju (telefon, internet, mobilni telefon, pošt. usluge)</t>
  </si>
  <si>
    <t>Izdaci za vodu i kanalizaciju</t>
  </si>
  <si>
    <t>Izdaci za usluge odvoza smeća</t>
  </si>
  <si>
    <t>Izdaci za usluge održavanje čistoće - ZKP</t>
  </si>
  <si>
    <t>Nabavka materijala i sitnog inventara</t>
  </si>
  <si>
    <t>Izdaci za obrasce i papir</t>
  </si>
  <si>
    <t>Izdaci za kompjuterski materijal</t>
  </si>
  <si>
    <t>Izdaci za obrazovanje kadrova</t>
  </si>
  <si>
    <t>Sitni inventar</t>
  </si>
  <si>
    <t>Kancelarijski materijal</t>
  </si>
  <si>
    <t>Auto gume</t>
  </si>
  <si>
    <t>Izdaci za ostali administrativni materijal</t>
  </si>
  <si>
    <t>Izdaci za odjeću, uniforme i platno</t>
  </si>
  <si>
    <t>Materijal za čišćenje</t>
  </si>
  <si>
    <t>Matične knjige i ostali obrasci</t>
  </si>
  <si>
    <t>Izdaci za usluge prijevoza i goriva</t>
  </si>
  <si>
    <t>Benzin</t>
  </si>
  <si>
    <t>Dizel</t>
  </si>
  <si>
    <t>Motorno ulje</t>
  </si>
  <si>
    <t>Registracija motornih vozila</t>
  </si>
  <si>
    <t>Unajmljivanje imovine, opreme i nematerijalne imovine</t>
  </si>
  <si>
    <t>Unajmljivanje prostora i zgrada</t>
  </si>
  <si>
    <t>Izdaci za tekuće održavanje</t>
  </si>
  <si>
    <t>Materijal za popravak i održavanje opreme</t>
  </si>
  <si>
    <t>Materijal za popravak i održavanje vozila</t>
  </si>
  <si>
    <t>Materijal za popravak i održavanje cesta, mostova, nasipa</t>
  </si>
  <si>
    <t>Usluge popravka i održavanje zgrada</t>
  </si>
  <si>
    <t>Usluge popravka i održavanja opreme</t>
  </si>
  <si>
    <t>Usluge popravka i održavanja vozila</t>
  </si>
  <si>
    <t>Usluge održavanja ulične rasvjete</t>
  </si>
  <si>
    <t>Izdaci osiguranja, bankarskih usluga i usluga platnog prometa</t>
  </si>
  <si>
    <t>Osiguranje imovine</t>
  </si>
  <si>
    <t>Osiguranje vozila</t>
  </si>
  <si>
    <t>Osiguranje zaposlenih - kolektivno osiguranje</t>
  </si>
  <si>
    <t>Izdaci bankarskih usluga</t>
  </si>
  <si>
    <t>Ugovorene i druge posebne usluge</t>
  </si>
  <si>
    <t>Usluge medija</t>
  </si>
  <si>
    <t>Usluge štampanja</t>
  </si>
  <si>
    <t>Usluge reprezentacije</t>
  </si>
  <si>
    <t>Ugovorene usluge - Angažovanje Veterinarske stanice za potrebe propisnog zbrinjavanja i preventivne zaštite pasa lutalica</t>
  </si>
  <si>
    <t>Usluge objavljivanja tendera i oglasa i drugo</t>
  </si>
  <si>
    <t>Usluge stručnog obrazovanja</t>
  </si>
  <si>
    <t>Izdaci za stručne ispite</t>
  </si>
  <si>
    <t>Izdaci za hardverske i softverske usluge - Nabavka software-a</t>
  </si>
  <si>
    <t>Izdaci za usluge vještačenja</t>
  </si>
  <si>
    <t>Izdaci za sistematski pregled profesionalnih vatrogasaca</t>
  </si>
  <si>
    <t>Zatezne kamate</t>
  </si>
  <si>
    <t>Troškovi spora</t>
  </si>
  <si>
    <t>Izdaci za volonterski rad - za volontere u JU OŠ I MSŠ</t>
  </si>
  <si>
    <t>Izdaci za rad komisija</t>
  </si>
  <si>
    <t xml:space="preserve">Ostali izdaci za druge samostalne djelatnosti </t>
  </si>
  <si>
    <t>Posebna nakn. za podsticanje rehab. i zapoš. osoba sa invaliditetom</t>
  </si>
  <si>
    <t>Posebna naknada na doh. za zaštitu od prir. i drugih nesreća</t>
  </si>
  <si>
    <t xml:space="preserve">Doprinosi za zdravstveno osiguranje  iz primitaka od druge samostalne djelatnosti i povr. samost. rada </t>
  </si>
  <si>
    <t xml:space="preserve">Doprinos za PIO na prim. od druge sam. djel. i povr. sam. rada </t>
  </si>
  <si>
    <t xml:space="preserve">Porez na dohodak od druge samost. djelat. i povrem. samost. rada </t>
  </si>
  <si>
    <t>TEKUĆI TRANSFERI I DRUGI TEKUĆI RASHODI</t>
  </si>
  <si>
    <t>Tekući transferi drugim nivoima vlasti</t>
  </si>
  <si>
    <t>Naknade izbornoj komisiji i ostali troškovi</t>
  </si>
  <si>
    <t>Tekući transferi pojedincima</t>
  </si>
  <si>
    <t>Izdaci za RVI, članove porodica poginulih boraca i DP OS RBiH</t>
  </si>
  <si>
    <t>Isplate stipendija</t>
  </si>
  <si>
    <t>Tekući transferi neprofitnim organizacijama</t>
  </si>
  <si>
    <t>Izdaci za organizovanje sportskih turnira  za mlade</t>
  </si>
  <si>
    <t>Tekući transferi neprofitnim organizacijama - Mjesnim zajednicama</t>
  </si>
  <si>
    <t>Tekuć transferi neprof. org. - za volontere u JU, JP, DD, DOO</t>
  </si>
  <si>
    <t>Tekući transferi vjerskim zajednicama - Vjerske zajednice</t>
  </si>
  <si>
    <t>Subvencije javnim preduzećima</t>
  </si>
  <si>
    <t>Drugi tekući rashodi</t>
  </si>
  <si>
    <t>Naknade za povrat više naplaćenih sredstava</t>
  </si>
  <si>
    <t>Izvršenje sudskih presuda i rješenja o izvršenju</t>
  </si>
  <si>
    <t>KAPITALNI TRANSFERI</t>
  </si>
  <si>
    <t>Kapitalni transferi drugim nivoima vlasti i fondovima</t>
  </si>
  <si>
    <t xml:space="preserve">Kapitalni transferi pojedincima </t>
  </si>
  <si>
    <t>IZDACI ZA KAMATE I OSTALE NAKNADE</t>
  </si>
  <si>
    <t>Izdaci za inostrane kamate</t>
  </si>
  <si>
    <t>II - KAPITALNI IZDACI</t>
  </si>
  <si>
    <t>Nabavka zemljišta</t>
  </si>
  <si>
    <t>Nabavka zemljišta - Izuzimanje zemljišta</t>
  </si>
  <si>
    <t>Nabavka građevina</t>
  </si>
  <si>
    <t>Za izgradnju poslovne zone</t>
  </si>
  <si>
    <t>Putevi i mostovi - izgradnja</t>
  </si>
  <si>
    <t>Objekti vodovoda i kanalizacije</t>
  </si>
  <si>
    <t>Nabavka opreme</t>
  </si>
  <si>
    <t>Namještaj</t>
  </si>
  <si>
    <t xml:space="preserve">Kompjuterska oprema </t>
  </si>
  <si>
    <t>Ugrađena oprema - nabavka eksterne baterije za Geodetsku službu</t>
  </si>
  <si>
    <t xml:space="preserve">Za nabavku opreme- za vatrogasce </t>
  </si>
  <si>
    <t xml:space="preserve">Rekonstrukcija i investiciono održavanje </t>
  </si>
  <si>
    <t>Rekonstrukcija cesta i mostova</t>
  </si>
  <si>
    <t>Pozajmljivanja pojedincima  i neprofitnim organizacijama</t>
  </si>
  <si>
    <t>Pozajmljivanja pojedincima - Studentski krediti</t>
  </si>
  <si>
    <t>Otplate dugova primljenih kroz državu</t>
  </si>
  <si>
    <t>Otplate finansijskim institucijama - Razvojna banka FBiH, Saudijski fond</t>
  </si>
  <si>
    <t>III - TEKUĆA REZERVA</t>
  </si>
  <si>
    <t>Tekuća rezerva</t>
  </si>
  <si>
    <t>UKUPNO: I + II +III</t>
  </si>
  <si>
    <t>Funkc.
 kod</t>
  </si>
  <si>
    <t>0100</t>
  </si>
  <si>
    <t>OPĆE JAVNE USLUGE</t>
  </si>
  <si>
    <t>0111</t>
  </si>
  <si>
    <t>Izvršni i zakonodavni organi</t>
  </si>
  <si>
    <t>0112</t>
  </si>
  <si>
    <t>Finansijski i fiskalni poslovi</t>
  </si>
  <si>
    <t>O133</t>
  </si>
  <si>
    <t>Ostale opće usluge</t>
  </si>
  <si>
    <t>0161</t>
  </si>
  <si>
    <t>Opće javne službe</t>
  </si>
  <si>
    <t>0171</t>
  </si>
  <si>
    <t>Transakcije vezane za javni dug</t>
  </si>
  <si>
    <t>0200</t>
  </si>
  <si>
    <t>ODBRANA</t>
  </si>
  <si>
    <t>0220</t>
  </si>
  <si>
    <t>Civilna odbrana</t>
  </si>
  <si>
    <t>0251</t>
  </si>
  <si>
    <t>Zaštita od prirodne nepogode</t>
  </si>
  <si>
    <t>0300</t>
  </si>
  <si>
    <t>JAVNI RED I SIGURNOST</t>
  </si>
  <si>
    <t>0321</t>
  </si>
  <si>
    <t>Usluge vatrogasne zaštite</t>
  </si>
  <si>
    <t>0330</t>
  </si>
  <si>
    <t>0400</t>
  </si>
  <si>
    <t>EKONOMSKI POSLOVI</t>
  </si>
  <si>
    <t>0421</t>
  </si>
  <si>
    <t>Poljoprivreda</t>
  </si>
  <si>
    <t>O443</t>
  </si>
  <si>
    <t>Izgradnja</t>
  </si>
  <si>
    <t>0474</t>
  </si>
  <si>
    <t>Višenamjenski projekti razvoja</t>
  </si>
  <si>
    <t>0490</t>
  </si>
  <si>
    <t>Poslovi iz oblasti razvoja</t>
  </si>
  <si>
    <t>ZAŠTITA ŽIVOTNE SREDINE</t>
  </si>
  <si>
    <t>O510</t>
  </si>
  <si>
    <t>Upravljanje otpadom</t>
  </si>
  <si>
    <t>0600</t>
  </si>
  <si>
    <t>KOMUNALNI POSLOVI</t>
  </si>
  <si>
    <t>0631</t>
  </si>
  <si>
    <t>Vodosnabdijevanje</t>
  </si>
  <si>
    <t>0640</t>
  </si>
  <si>
    <t>Ulična rasvjeta</t>
  </si>
  <si>
    <t>0660</t>
  </si>
  <si>
    <t>0700</t>
  </si>
  <si>
    <t>ZDRAVSTVO</t>
  </si>
  <si>
    <t>0760</t>
  </si>
  <si>
    <t>Zdravstvo n.k.</t>
  </si>
  <si>
    <t>0800</t>
  </si>
  <si>
    <t>REKREACIJA, KULTURA  I RELIGIJA</t>
  </si>
  <si>
    <t>0810</t>
  </si>
  <si>
    <t>Usluge sporta i rekreacije</t>
  </si>
  <si>
    <t>0820</t>
  </si>
  <si>
    <t>Usluge kulture</t>
  </si>
  <si>
    <t>0830</t>
  </si>
  <si>
    <t>Usluge emitovanja i izdavalaštva</t>
  </si>
  <si>
    <t>0840</t>
  </si>
  <si>
    <t>Religijske i druge zajedničke usluge</t>
  </si>
  <si>
    <t>0900</t>
  </si>
  <si>
    <t>OBRAZOVANJE</t>
  </si>
  <si>
    <t>0911</t>
  </si>
  <si>
    <t>Predškolsko obrazovanje</t>
  </si>
  <si>
    <t>0922</t>
  </si>
  <si>
    <t xml:space="preserve">Srednje obrazovanje </t>
  </si>
  <si>
    <t>0940</t>
  </si>
  <si>
    <t>Visoko obrazovanje</t>
  </si>
  <si>
    <t>1000</t>
  </si>
  <si>
    <t>SOCIJALNA ZAŠTITA</t>
  </si>
  <si>
    <t>1040</t>
  </si>
  <si>
    <t>Porodica i djeca</t>
  </si>
  <si>
    <t>1090</t>
  </si>
  <si>
    <t xml:space="preserve">Stambeno zbrinjavanje </t>
  </si>
  <si>
    <t>1091</t>
  </si>
  <si>
    <t>Socijalna zaštita</t>
  </si>
  <si>
    <t>1092</t>
  </si>
  <si>
    <t>Oblast BIZ-a</t>
  </si>
  <si>
    <t>1093</t>
  </si>
  <si>
    <t>Raseljena i prognana lica</t>
  </si>
  <si>
    <t>UKUPNO:</t>
  </si>
  <si>
    <t>Razdjel</t>
  </si>
  <si>
    <t>Glava</t>
  </si>
  <si>
    <t>Potrošačko
 mjesto</t>
  </si>
  <si>
    <t>Fun. 
klas.</t>
  </si>
  <si>
    <t>Ekon.
 kod</t>
  </si>
  <si>
    <t>01
01</t>
  </si>
  <si>
    <t>01</t>
  </si>
  <si>
    <t>O111</t>
  </si>
  <si>
    <t>A. TEKUĆI IZDACI</t>
  </si>
  <si>
    <t>001</t>
  </si>
  <si>
    <t>Izdaci za rad komisija - Komisije vijeća</t>
  </si>
  <si>
    <t>613983-1</t>
  </si>
  <si>
    <t>Posebna naknada na dohodak za zaštitu od prirodnih i drugih nesreća - paušal, komisije vijeća</t>
  </si>
  <si>
    <t>613986-2</t>
  </si>
  <si>
    <t>Doprinosi za ZO  iz primitaka od druge sam. djel. i povr. samost. rada - Komisije vijeća</t>
  </si>
  <si>
    <t>613987-2</t>
  </si>
  <si>
    <t>Doprinos za PIO na primitke od druge samost. djelat. i povrem. samost. rada - Komisije vijeća</t>
  </si>
  <si>
    <t>613988-2</t>
  </si>
  <si>
    <t>Porez na doh. od druge sam. djel. i pov. sam. rada-Komisije vijeća</t>
  </si>
  <si>
    <t>613986-1</t>
  </si>
  <si>
    <t>Dopr. za ZO iz prim. od druge sam. djel. i pov. sam. rada-Paušal</t>
  </si>
  <si>
    <t>613987-1</t>
  </si>
  <si>
    <t>Dopr. za PIO na primi. od druge sam. djel. i pov. sam. rada-Paušal</t>
  </si>
  <si>
    <t>613988-1</t>
  </si>
  <si>
    <t>Porez na doh. od druge sam. djel. i pov. samost. rada - Paušal</t>
  </si>
  <si>
    <t xml:space="preserve">Naknade izbornoj komisiji i ostali troškovi </t>
  </si>
  <si>
    <t>614239-4</t>
  </si>
  <si>
    <t>02
02</t>
  </si>
  <si>
    <t>O112</t>
  </si>
  <si>
    <t>02</t>
  </si>
  <si>
    <t>Plaće i naknade plaće po umanjenju doprinosa</t>
  </si>
  <si>
    <t>Posebna nakn. na doh. za zaštitu od prir. i drugih nes.</t>
  </si>
  <si>
    <t>O660</t>
  </si>
  <si>
    <t>Ukupno: Služba za finansije i inspekcijski nadzor</t>
  </si>
  <si>
    <t>03
03</t>
  </si>
  <si>
    <t>O161</t>
  </si>
  <si>
    <t>03</t>
  </si>
  <si>
    <t>Doprinosi na teret poslodavca - PIO -  6 %</t>
  </si>
  <si>
    <t>Doprinosi na teret poslod. - Zdravstveno osiguranje 4 %</t>
  </si>
  <si>
    <t>Doprinosi na teret zap.-Doprinos za zapošljavanje - 0,5 %</t>
  </si>
  <si>
    <t>613481-1</t>
  </si>
  <si>
    <t>Izdaci za odjeću, uniforme i platno-HTZ oprema</t>
  </si>
  <si>
    <t>613714-1</t>
  </si>
  <si>
    <t xml:space="preserve">Nabavka betonskih stubića i čelične blocne za geodetsku </t>
  </si>
  <si>
    <t>613722-2</t>
  </si>
  <si>
    <t>Posebna nakn. na doh. za zaštitu od prir. i drugih nesr.</t>
  </si>
  <si>
    <t>613934-1</t>
  </si>
  <si>
    <t>Troškovi vještačenja</t>
  </si>
  <si>
    <t>Ostali izdaci za druge samost. dje. i povrem. sam. rada</t>
  </si>
  <si>
    <t>613983-2</t>
  </si>
  <si>
    <t>B. KAPITALNI IZDACI</t>
  </si>
  <si>
    <t>821111-1</t>
  </si>
  <si>
    <t>Ugrađ. oprema-nabavka eksterne baterije za Geodetsku sl</t>
  </si>
  <si>
    <t>Ukupno:  Služba za geodetske i imov. pravne posl.</t>
  </si>
  <si>
    <t>04
04</t>
  </si>
  <si>
    <t>O330</t>
  </si>
  <si>
    <t>04</t>
  </si>
  <si>
    <t>Doprinosi na teret poslodavca - Zdravstveno osig. 4 %</t>
  </si>
  <si>
    <t>Doprinosi na teret zaposl. - Doprinos za zapošlj.- 0,5 %</t>
  </si>
  <si>
    <t>614239-5</t>
  </si>
  <si>
    <t>Izdaci za naknade po sudskim i vansudskim nagodbama</t>
  </si>
  <si>
    <t>05
05</t>
  </si>
  <si>
    <t>05</t>
  </si>
  <si>
    <t>Naknade za prevoza sa posla i na posao</t>
  </si>
  <si>
    <t xml:space="preserve">Otpremnine zbog odlaska u penziju </t>
  </si>
  <si>
    <t>Izdaci za centralno grijanje - toplotnu energiju</t>
  </si>
  <si>
    <t>Izdaci za komun.(telefon, internet, mobilni telefon, pošt. usl.)</t>
  </si>
  <si>
    <t>Izdaci za obraz. kadrova - Stručna literatura, seminari</t>
  </si>
  <si>
    <t>Usluge popravka i održavanja zgrada</t>
  </si>
  <si>
    <t>Usluge popravka i održ. opreme - Fotokopirni aparati, kompjuterska oprema i kompjuterska mreža</t>
  </si>
  <si>
    <t>613722-1</t>
  </si>
  <si>
    <t>Osiguranje zaposlenih - Kolektivno osiguranje</t>
  </si>
  <si>
    <t>Izdaci za hardverske i softver. usl.</t>
  </si>
  <si>
    <t>Posebna nak. za podst. rehabil. i zapošlj. osoba sa invalidit</t>
  </si>
  <si>
    <t>Dopr. za ZO  iz primitaka od druge sam. djel. i pov. sam. rad</t>
  </si>
  <si>
    <t>Dopr.za PIO na primitke od druge sam. djel. i povr. sam. rada</t>
  </si>
  <si>
    <t>Porez na dohodak od druge sam. djelat. i povr. samost. rada</t>
  </si>
  <si>
    <t>614311-1</t>
  </si>
  <si>
    <t>Tekući transferi neprofitnim org. - Mjesnim zajednicama</t>
  </si>
  <si>
    <t>Ukupno: Služba za opću upravu i zajedničke poslove</t>
  </si>
  <si>
    <t>06
06</t>
  </si>
  <si>
    <t>06</t>
  </si>
  <si>
    <t>613611-1</t>
  </si>
  <si>
    <t xml:space="preserve">Usluge popravka i održavanja cesta, mostova, nasipa </t>
  </si>
  <si>
    <t>Hidrogeološka istraživanja i izvođenje radova u MP: Tinja, D. Potok, Srebrenik, Rapatnica, Sladna i Špionica</t>
  </si>
  <si>
    <t>613727-1</t>
  </si>
  <si>
    <t xml:space="preserve">Regulacija i san. korita r.Tinje u MP: Srebrenik, Tinja, D.Potok i Špionica </t>
  </si>
  <si>
    <t>O490</t>
  </si>
  <si>
    <t>Posebna naknada na doh.za zaštitu od prir. i drugih nes.</t>
  </si>
  <si>
    <t>613991-1</t>
  </si>
  <si>
    <t xml:space="preserve">Izdaci za izradu projektno-planske dokum., nadzore i rev. </t>
  </si>
  <si>
    <t>613991-2</t>
  </si>
  <si>
    <t>Izdaci za takse, dozvole, konsultantske usluge i sl.</t>
  </si>
  <si>
    <t>O421</t>
  </si>
  <si>
    <t>614239-2</t>
  </si>
  <si>
    <t>Ostali transferi pojed. - Podsticaj poljoprivrednoj proizvodnji</t>
  </si>
  <si>
    <t>614239-3</t>
  </si>
  <si>
    <t>Ostali transferi pojedincima - Za registraciju novih obrta</t>
  </si>
  <si>
    <t>614324-1</t>
  </si>
  <si>
    <t>O474</t>
  </si>
  <si>
    <t>821210-1</t>
  </si>
  <si>
    <t>O810</t>
  </si>
  <si>
    <t>O640</t>
  </si>
  <si>
    <t>Vanjska rasvjeta</t>
  </si>
  <si>
    <t>O631</t>
  </si>
  <si>
    <t>Objekti vodovoda i kanal.-po Programu  infrast.</t>
  </si>
  <si>
    <t>Ukupno: Služba za poduz., lokalni razvoj i invest.</t>
  </si>
  <si>
    <t xml:space="preserve">07
</t>
  </si>
  <si>
    <t xml:space="preserve">01
</t>
  </si>
  <si>
    <t>07</t>
  </si>
  <si>
    <t>613914-1</t>
  </si>
  <si>
    <t>Izdaci za  promotivni materijal općine i ostalo</t>
  </si>
  <si>
    <t>Posebna naknada na doh. za zaštitu od prir. i drugih nes</t>
  </si>
  <si>
    <t>613991-6</t>
  </si>
  <si>
    <t>Izdaci za međunarodnu saradnju sa prijateljskim općinama 
i drugim institucijama</t>
  </si>
  <si>
    <t>Ostali transferi pojedincima - Pomoći po zahtjevima</t>
  </si>
  <si>
    <t>614239-1</t>
  </si>
  <si>
    <t>Tekući transf. nepr. org.-za volontere u JU, JP, DD, DOO</t>
  </si>
  <si>
    <t xml:space="preserve">
07</t>
  </si>
  <si>
    <t xml:space="preserve">
02</t>
  </si>
  <si>
    <t>Tekuća rezerva budžeta</t>
  </si>
  <si>
    <t>Ukupno: Tekuća rezerva budžeta</t>
  </si>
  <si>
    <t>08
08</t>
  </si>
  <si>
    <t>01
02</t>
  </si>
  <si>
    <t>08</t>
  </si>
  <si>
    <t>613211-1</t>
  </si>
  <si>
    <t>Izdaci za električnu energiju - Javna rasvjeta</t>
  </si>
  <si>
    <t>613321-1</t>
  </si>
  <si>
    <t>Izdaci za vodu i kanalizaciju - za gradske fontane</t>
  </si>
  <si>
    <t xml:space="preserve">Izdaci za usluge održavanja čistoće - ZKP </t>
  </si>
  <si>
    <t>613724-3</t>
  </si>
  <si>
    <t>Usluge popravka i održavanja cesta, mostova, nasipa - Izdaci za održavanje putnih prijelaza</t>
  </si>
  <si>
    <t xml:space="preserve">Izdaci za angažovanje JP Veterinarska stanica doo Srebrenik za potrebe propisnog zbrinjavanja i prev. zaštite pasa lutalica </t>
  </si>
  <si>
    <t>613974-1</t>
  </si>
  <si>
    <t>Posebna naknada na doh. za zašt. od prir. i drugih nesr.</t>
  </si>
  <si>
    <t>Doprinosi za zdrav. osig.  iz primitaka od druge samostalne djelatnosti i povremenog samostalnog rada</t>
  </si>
  <si>
    <t>Dopr. za PIO na prim. od druge sam. djel. i pov. sam. rad</t>
  </si>
  <si>
    <t>Porez na doh. od druge sam. djel. i povr. sam. rada</t>
  </si>
  <si>
    <t>01 02</t>
  </si>
  <si>
    <t>614311-27</t>
  </si>
  <si>
    <t>Izdaci za rad mobilne stanice za praćenje kvaliteta zraka</t>
  </si>
  <si>
    <t>614411-2</t>
  </si>
  <si>
    <t>O171</t>
  </si>
  <si>
    <t xml:space="preserve">Izdaci za kamate na kredite odob. od fin. inst.-Razvojna banka FBiH </t>
  </si>
  <si>
    <t>616212-1</t>
  </si>
  <si>
    <t>Izdaci za kamate na kred odob. od fin. inst.-Saudijski fond za razvoj</t>
  </si>
  <si>
    <t>821111-2</t>
  </si>
  <si>
    <t>Ukupno:Služba za prostorno uređ. i zaštitu okol.</t>
  </si>
  <si>
    <t xml:space="preserve">
08</t>
  </si>
  <si>
    <t>08. SLUŽBA ZA PROSTORNO UREĐENJE I ZAŠTITU OKOLICE 
0802 SREDSTVA SA RAČUNA RENTE I UREĐENJA</t>
  </si>
  <si>
    <t>Usluge za popravku i održ.  vodosnabdijevanja i kanal.</t>
  </si>
  <si>
    <t>Usluge za održavanje ulične rasvjete</t>
  </si>
  <si>
    <t>Usluge za uređenje grada</t>
  </si>
  <si>
    <t>613727-3</t>
  </si>
  <si>
    <t>Izdaci za održavanje video nadzora u gradu</t>
  </si>
  <si>
    <t>Za zemljište po presudi Kantonalnog suda u Tuzli za eksproprisano zamlj.  DD "Majevica" Srebrenik i Sporazumu</t>
  </si>
  <si>
    <t>821213-1</t>
  </si>
  <si>
    <t xml:space="preserve">Putevi i mostovi - izgradnja </t>
  </si>
  <si>
    <t>821373-2</t>
  </si>
  <si>
    <t>Mehanička oprema - Nabavka opreme za naplatu parkiranja</t>
  </si>
  <si>
    <t>821612-1</t>
  </si>
  <si>
    <t>Za radove na uređ. parkinga i ostalih javnih saobrać. površ</t>
  </si>
  <si>
    <t>Otplate finansijskim institucijama - Razvojna banka FBiH</t>
  </si>
  <si>
    <t>823111-1</t>
  </si>
  <si>
    <t>Otplate finansijskim institucijama - Saudijski fond</t>
  </si>
  <si>
    <t>Ukupno:Služba za prostorno uređ. i zaštitu okol. 
Sredstva sa računa rente i uređenja</t>
  </si>
  <si>
    <t>09
09</t>
  </si>
  <si>
    <t>O820</t>
  </si>
  <si>
    <t>09</t>
  </si>
  <si>
    <t>613611-2</t>
  </si>
  <si>
    <t>O830</t>
  </si>
  <si>
    <t>613991-3</t>
  </si>
  <si>
    <t>Ostale nesp. usl.-Obilj. godišnjica i memorijalnih datuma</t>
  </si>
  <si>
    <t>Ostale nesp. usluge - Izrada i revizija projekata</t>
  </si>
  <si>
    <t>614121-1</t>
  </si>
  <si>
    <t>Tran. za kulturu-"OGUS", Dani povelje i ostale kulturne man.</t>
  </si>
  <si>
    <t xml:space="preserve">Tran. za Centar za soc. rad-JU Centar za socijalni rad </t>
  </si>
  <si>
    <t>614181-1</t>
  </si>
  <si>
    <t>614181-2</t>
  </si>
  <si>
    <t>Izdaci za RVI, članove porodica PB i DP OS RBiH</t>
  </si>
  <si>
    <t>614232-1</t>
  </si>
  <si>
    <t xml:space="preserve">Pomoć za raseljena lica i pomoć za održivi povratak </t>
  </si>
  <si>
    <t>O922</t>
  </si>
  <si>
    <t>614311-28</t>
  </si>
  <si>
    <t>614311-11</t>
  </si>
  <si>
    <t>614311-14</t>
  </si>
  <si>
    <t>Tekući transferi neprofitnim org. - Sportski savez</t>
  </si>
  <si>
    <t>614311-15</t>
  </si>
  <si>
    <t>614311-16</t>
  </si>
  <si>
    <t>614311-19</t>
  </si>
  <si>
    <t>614311-20</t>
  </si>
  <si>
    <t>614311-21</t>
  </si>
  <si>
    <t>Tekući transferi neprofitnim org. - Udruženje penzionera</t>
  </si>
  <si>
    <t>O911</t>
  </si>
  <si>
    <t>614311-22</t>
  </si>
  <si>
    <t>614311-23</t>
  </si>
  <si>
    <t>O840</t>
  </si>
  <si>
    <t>Tekući transferi vjerskim zajednicama-Vjerske zajednice</t>
  </si>
  <si>
    <t>O760</t>
  </si>
  <si>
    <t xml:space="preserve">Rješavanje stambenih pitanja boračkih populacija  </t>
  </si>
  <si>
    <t>615211-1</t>
  </si>
  <si>
    <t>Rješavanje stambenih pitanja boračkih populacija (sredstva od kantona)</t>
  </si>
  <si>
    <t>615311-3</t>
  </si>
  <si>
    <t>615311-4</t>
  </si>
  <si>
    <t>615311-9</t>
  </si>
  <si>
    <t>821619-1</t>
  </si>
  <si>
    <t>O940</t>
  </si>
  <si>
    <t>Ukupno: Služba za BIZ i društvene djelatnosti</t>
  </si>
  <si>
    <t>10
10</t>
  </si>
  <si>
    <t>O220</t>
  </si>
  <si>
    <t>10</t>
  </si>
  <si>
    <t xml:space="preserve">Doprinosi za PIO - 17 % </t>
  </si>
  <si>
    <t xml:space="preserve">Doprinosi za zdravstveno osiguranje - 12,5 % </t>
  </si>
  <si>
    <t xml:space="preserve">Doprinosi za zapošljavanje - 1,5 % </t>
  </si>
  <si>
    <t xml:space="preserve">Doprinosi za PIO - 6 % </t>
  </si>
  <si>
    <t xml:space="preserve">Doprinosi za zdravstveno osiguranje - 4 % </t>
  </si>
  <si>
    <t xml:space="preserve">Doprinosi za zapošljavanje - 0,5 % </t>
  </si>
  <si>
    <t>613310-1</t>
  </si>
  <si>
    <t xml:space="preserve">Izdaci za komunikaciju (telefon, telefaks) </t>
  </si>
  <si>
    <t>Posebna naknada na doh. za zašt. od prir. i drugih nes.</t>
  </si>
  <si>
    <t>613949-1</t>
  </si>
  <si>
    <t>O251</t>
  </si>
  <si>
    <t>613994-1</t>
  </si>
  <si>
    <t>Sred. za učeće u provođenju prev. mjera zaštite i spaš.</t>
  </si>
  <si>
    <t>O321</t>
  </si>
  <si>
    <t>614311-26</t>
  </si>
  <si>
    <t>Tekući transf. nepr. org. - Vatrogasno društvo Srebrenik</t>
  </si>
  <si>
    <t>Ukupno: Služba za CZ</t>
  </si>
  <si>
    <t xml:space="preserve">02 </t>
  </si>
  <si>
    <t>10. SLUŽBA ZA CIVILNU ZAŠTITU 
1002 SREDSTVA ZA ZAŠTITU I SPAŠAVANJE</t>
  </si>
  <si>
    <t>Usluge  za provođenje preventivnih mjera zaštite i spaš.</t>
  </si>
  <si>
    <t>Usluge za prov. hitnih mjera u toku djel. prir. i druge nesr</t>
  </si>
  <si>
    <t>Doprinosi za zdravstveno osiguranje  iz primitaka od druge samostalne djelatnosti i povr. samos. rada</t>
  </si>
  <si>
    <t>Porez na dohodak od druge sam. djel. i pov. sam.rada</t>
  </si>
  <si>
    <t>Ostale nesp. usluge i dadž. - Opremanje struktura CZ</t>
  </si>
  <si>
    <t>Sredstva za pripremanje, obuku i vježbe struktura CZ</t>
  </si>
  <si>
    <t>Ostali transferi pojedincima - Za obilježavanje dana CZ</t>
  </si>
  <si>
    <t>Transfer za posebne namjene - prirodne i druge nesr. - Za saniranje dijela šteta nastalih prir. i drugom nesrećom</t>
  </si>
  <si>
    <t>614241-1</t>
  </si>
  <si>
    <t>Transfer za posebne namjene - prir. i druge nesreće - Za troškove preduzimanja prev. mjera zaštite i spaš.</t>
  </si>
  <si>
    <t>614241-2</t>
  </si>
  <si>
    <t>Transfer za posebne namjene - prir. i druge nesreće - Za troškove preduzimanja hitnih mjera zaštite i spaš.</t>
  </si>
  <si>
    <t>821211-3</t>
  </si>
  <si>
    <t xml:space="preserve">Za nabavku opreme za vatrogasce </t>
  </si>
  <si>
    <t>Ukupno:Služba za CZ Sredstva za zaštitu i spašav.</t>
  </si>
  <si>
    <t xml:space="preserve">05 </t>
  </si>
  <si>
    <t>10. SLUŽBA ZA CIVILNU ZAŠTITU 
1005 SREDSTVA ZA VATROGASTVO</t>
  </si>
  <si>
    <t>Ukupno:Služba za CZ Sredstva za vatrogastvo</t>
  </si>
  <si>
    <t>11
11</t>
  </si>
  <si>
    <t xml:space="preserve">
01
</t>
  </si>
  <si>
    <t>11</t>
  </si>
  <si>
    <t>12
12</t>
  </si>
  <si>
    <t>12</t>
  </si>
  <si>
    <t>Ostale nesp. usluge i dadžbine</t>
  </si>
  <si>
    <t>Ukupno: Služba za internu reviziju</t>
  </si>
  <si>
    <t xml:space="preserve">UKUPNO: TEKUĆI I KAPITALNI IZDACI </t>
  </si>
  <si>
    <t>O1
0101</t>
  </si>
  <si>
    <t>O2
0201</t>
  </si>
  <si>
    <t>Služba za finansije i inspekcijski nadzor</t>
  </si>
  <si>
    <t>O3
0301</t>
  </si>
  <si>
    <t>Služba za geodetske poslove i katastar nekretnina</t>
  </si>
  <si>
    <t>O4
0401</t>
  </si>
  <si>
    <t>O5
0501</t>
  </si>
  <si>
    <t>Služba za opću upravu i zajedničke poslove</t>
  </si>
  <si>
    <t>Služba za poduzetništvo, lokalni razvoj i investicije</t>
  </si>
  <si>
    <t>O7
0701
0702</t>
  </si>
  <si>
    <t>O8
0801
0802</t>
  </si>
  <si>
    <t>Služba za prostorno uređenje i zaštitu okolice</t>
  </si>
  <si>
    <t>O9
0901</t>
  </si>
  <si>
    <t>Služba za BIZ i društvene djelatnosti</t>
  </si>
  <si>
    <t>10
1001
1002
1005</t>
  </si>
  <si>
    <t>Služba  za civilnu zaštitu</t>
  </si>
  <si>
    <t>11
1101</t>
  </si>
  <si>
    <t>12
1201</t>
  </si>
  <si>
    <t>Služba za internu reviziju</t>
  </si>
  <si>
    <t>Ukupno:</t>
  </si>
  <si>
    <t>614311-30</t>
  </si>
  <si>
    <t>613724-1</t>
  </si>
  <si>
    <t>613724-2</t>
  </si>
  <si>
    <t>613991-4</t>
  </si>
  <si>
    <t>614239-6</t>
  </si>
  <si>
    <t>Primljeni kapitalni transferi od Države</t>
  </si>
  <si>
    <t>Gradsko vijeće</t>
  </si>
  <si>
    <t>IV - KAPITALNI TRANSFERI</t>
  </si>
  <si>
    <t>Unajmljivanje prostora za sjednice Gradskog vijeća</t>
  </si>
  <si>
    <t xml:space="preserve">Ostali transf. pojedincima - Obilježavanje Dana Grada </t>
  </si>
  <si>
    <t>Motorna vozila za Službe Grada</t>
  </si>
  <si>
    <t>Unajmljivanje prostora za sastanke Gradskih službi</t>
  </si>
  <si>
    <t xml:space="preserve">Novčana pomoć porod. novorođenčadi sa podr. Grada </t>
  </si>
  <si>
    <t>Subvencija JP "9. Septembar" DD Srebrenik- Za odvoz smeća na deponiju, van područja Grada Srebrenik</t>
  </si>
  <si>
    <t xml:space="preserve">Tekući transferi nepr. org.- Crveni križ Grada Srebrenik </t>
  </si>
  <si>
    <t>Usluge popravka i održavanja cesta, mostova, nasipa, sanaciju šetališta i spomen obilježja u Gradu Srebrenik</t>
  </si>
  <si>
    <t>Primici od domaćeg zaduživanja</t>
  </si>
  <si>
    <t>Primici od domaćih finansijskih institucija</t>
  </si>
  <si>
    <t>Izgradnja toplovoda i unapređenje rada kotlovskog postrojenja</t>
  </si>
  <si>
    <t>01. GRADSKO VIJEĆE
0101 - GRADSKO VIJEĆE</t>
  </si>
  <si>
    <t xml:space="preserve">Tekući tran. udruž. građana - Razna udruženja </t>
  </si>
  <si>
    <t>Izdaci za RVI, član. porodica PB i DP OSRBiH (sred. kantona)</t>
  </si>
  <si>
    <t>614239-7</t>
  </si>
  <si>
    <t>614239-8</t>
  </si>
  <si>
    <t>614311-3</t>
  </si>
  <si>
    <t>Tekući transf. neprofitnim organizacijama - ORVI</t>
  </si>
  <si>
    <t>614311-4</t>
  </si>
  <si>
    <t>Tekući tran. nepr. org.-O PŠ i PB</t>
  </si>
  <si>
    <t>614311-7</t>
  </si>
  <si>
    <t>614311-9</t>
  </si>
  <si>
    <t>Tekući tran. nepr. org.-Udr. "Policajci Srebrenika 91-95"</t>
  </si>
  <si>
    <t>614311-10</t>
  </si>
  <si>
    <t>Tekući tran. nepr. org. - UB "Organizatora i pokretača otpora"</t>
  </si>
  <si>
    <t>Tekući transferi udr. građana-Za Vijeće mladih</t>
  </si>
  <si>
    <t>Izdaci za provođenje obavezne DDD</t>
  </si>
  <si>
    <t>Sanacija klizišta u Gradu Srebrenik</t>
  </si>
  <si>
    <t>JU "Centar za kulturu i infor."-Obilježavanje Dana Grada</t>
  </si>
  <si>
    <t>Ostale nesp. usluge - Za izradu Strategije za mlade</t>
  </si>
  <si>
    <t>614311-5</t>
  </si>
  <si>
    <t>Tekući tran. nepr. org.- Udruženje demobilisanih boraca</t>
  </si>
  <si>
    <t>614311-6</t>
  </si>
  <si>
    <t>614311-8</t>
  </si>
  <si>
    <t>Tekući transf. nepr. org. - JU Sportsko-rekreativni centar</t>
  </si>
  <si>
    <t>Tekući tran. nepr. org.- JOB Unija veterana</t>
  </si>
  <si>
    <t>Tekući tran. nepr. org.-  UBNOR-a</t>
  </si>
  <si>
    <t>Tekući tran. nepr. org. -  UD i veterana domov. rata HVO</t>
  </si>
  <si>
    <t xml:space="preserve">Tekući tran. nepr. org.-UG "Organizacija boraca i dobrovoljaca odbrambeno oslobodilačkog rata 92-95" </t>
  </si>
  <si>
    <t>Kapitalni tran. nepr.org. -Medžlis IZ Srebrenik-za infrastrukturne radove</t>
  </si>
  <si>
    <t>Izdaci za projekte iz ekoloških naknada</t>
  </si>
  <si>
    <t>Izdaci za rad komisija - Tehnički prijem objekata, nadzor i konsultantske usluge</t>
  </si>
  <si>
    <t>Izdaci za prošireni oblik zdravstvenog osiguranja</t>
  </si>
  <si>
    <t>Sportski klubovi (OFK, OK, OKK "Gradina")</t>
  </si>
  <si>
    <t>IZDACI ZA NABAVKU STALNIH SREDSTAVA</t>
  </si>
  <si>
    <t>IZDACI ZA FINANSIJSKU IMOVINU</t>
  </si>
  <si>
    <t>IZDACI ZA OTPLATE DUGOVA</t>
  </si>
  <si>
    <t>Primici od finansijske imovine</t>
  </si>
  <si>
    <t>Primici od dugoročnog zaduživanja</t>
  </si>
  <si>
    <t>Kapitalni primici od prodaje stalnih sredstava</t>
  </si>
  <si>
    <t>613727-4</t>
  </si>
  <si>
    <t>613991-7</t>
  </si>
  <si>
    <t>614311-31</t>
  </si>
  <si>
    <t>614311-32</t>
  </si>
  <si>
    <t>614311-33</t>
  </si>
  <si>
    <t>Održ. gradskog stadiona i održ. ostalih sportskih terena</t>
  </si>
  <si>
    <t>614311-34</t>
  </si>
  <si>
    <t>614324-2</t>
  </si>
  <si>
    <t>614324-3</t>
  </si>
  <si>
    <t>Članarina za Savez općina i gradova BiH</t>
  </si>
  <si>
    <t>613991-8</t>
  </si>
  <si>
    <t>Ostalo invest. državanje - Strateški projekti</t>
  </si>
  <si>
    <t>Gradsko pravobranilaštvo</t>
  </si>
  <si>
    <t>Ukupno: Gradsko pravobranilaštvo</t>
  </si>
  <si>
    <t>Porez na dobit od poljoprivredne djelatnosti</t>
  </si>
  <si>
    <t>Kamate na pozajmice od domaćih finansijskih institucija</t>
  </si>
  <si>
    <t>Otplate domaćim finansijskim institucijama</t>
  </si>
  <si>
    <t>613727-2</t>
  </si>
  <si>
    <t>Izdaci za čišćenje vodotoka</t>
  </si>
  <si>
    <t>Kamate na domaće pozajmljivanje</t>
  </si>
  <si>
    <t>Otplate domaćeg pozajmljivanja</t>
  </si>
  <si>
    <t xml:space="preserve">07. STRUČNA SLUŽBA GRADONAČELNIKA - 9 zap
0701 STRUČNA SLUŽBA GRADONAČELNIKA </t>
  </si>
  <si>
    <t xml:space="preserve">07. STRUČNA SLUŽBA GRADONAČELNIKA 
0702 TEKUĆA REZERVA BUDŽETA </t>
  </si>
  <si>
    <t>Ukupno: Stručna služba gradonačelnika</t>
  </si>
  <si>
    <t>Ukupno: Stručna služba gradskog vijeća</t>
  </si>
  <si>
    <t>Sred. za priprem., obuku i vježbe struktura CZ i Sred. za učeće u provođenju prev. mjera zaštite i spaš.</t>
  </si>
  <si>
    <t xml:space="preserve">Vatrogasno društvo </t>
  </si>
  <si>
    <t xml:space="preserve">Porez na dohodak </t>
  </si>
  <si>
    <t xml:space="preserve">Prihodi od indirektnih poreza na ime finansiranja autocesta u FBiH </t>
  </si>
  <si>
    <t xml:space="preserve">Prihodi od indirektnih poreza koji pripadaju Direkciji cesta </t>
  </si>
  <si>
    <t>Za održavanje zgrada socijalnog stanovanja</t>
  </si>
  <si>
    <t>722329-1</t>
  </si>
  <si>
    <t>Primici od prodaje parking satova</t>
  </si>
  <si>
    <t>821111-3</t>
  </si>
  <si>
    <t>Izuzimanje zemljišta-rješavanje imovinskih odnosa zemljišta i objekata</t>
  </si>
  <si>
    <t xml:space="preserve">01 </t>
  </si>
  <si>
    <t>614311-35</t>
  </si>
  <si>
    <t>Tekući tran. nepr. org. - Udruženje Patriotska liga Srebrenik</t>
  </si>
  <si>
    <t>Tekući tran. nepr. org.-JU "Centar za kulturu i informisanje"-Za tranšu i dopisništvo</t>
  </si>
  <si>
    <t>614311-37</t>
  </si>
  <si>
    <t>Tekući tran. nepr. org.-JU "Centar za kulturu i informisanje"-"Uvedimo svako dijete u biblioteku"</t>
  </si>
  <si>
    <t>614311-38</t>
  </si>
  <si>
    <t>Kompjuterska oprema</t>
  </si>
  <si>
    <t>Nabavka softvera sa odgovarajućim brojem licenci za korištenje</t>
  </si>
  <si>
    <t>JU Centar za kulturu i informisanje-Za tranšu i dopisništvo, za izmirenje poreza i doprinosa po osnovu plaća i naknada i "Uvedimo svako dijete u biblioteku"</t>
  </si>
  <si>
    <t>Nabavka stalnih sredstava u obliku prava</t>
  </si>
  <si>
    <t>615311-12</t>
  </si>
  <si>
    <t xml:space="preserve">Tran. za Centar za socijalni rad-JU Centar za soc. rad-Jednokratne soc. novčane pomoći </t>
  </si>
  <si>
    <t>Transf. za Centar za soc. rad-JU Centar za socijalni rad - Održ. kuće za djecu sa posebnim potrebama</t>
  </si>
  <si>
    <t>614311-39</t>
  </si>
  <si>
    <t>RASHODI I IZDACI IZ BUDŽETA</t>
  </si>
  <si>
    <t>NAZIV ORGANIZACIJE</t>
  </si>
  <si>
    <t>FUNKCIONALNA KLASIFIKACIJA</t>
  </si>
  <si>
    <t>Ukupno: Gradsko vijeće</t>
  </si>
  <si>
    <t>Transfer za parlamentarne političke klubove u GV</t>
  </si>
  <si>
    <t>Stručna služba gradonačelnika</t>
  </si>
  <si>
    <t>Stručna služba gradskog vijeća</t>
  </si>
  <si>
    <t>Primljeni tekući transferi od Države</t>
  </si>
  <si>
    <t>04. GRADSKO PRAVOBRANILAŠTVO - 4 zaposlena
0401 GRADSKO PRAVOBRANILAŠTVO</t>
  </si>
  <si>
    <t>Putni troškovi u zemlji</t>
  </si>
  <si>
    <t>Putni troškovi u inostranstvo</t>
  </si>
  <si>
    <t>722329-2</t>
  </si>
  <si>
    <t>613991-11</t>
  </si>
  <si>
    <t>613724-4</t>
  </si>
  <si>
    <t>821381-1</t>
  </si>
  <si>
    <t>613991-12</t>
  </si>
  <si>
    <t xml:space="preserve">Usluge štampanja-Obilježavanje Dana Grada </t>
  </si>
  <si>
    <t>O423</t>
  </si>
  <si>
    <t>0423</t>
  </si>
  <si>
    <t>Lov i ribolov</t>
  </si>
  <si>
    <t>Unajmljivanje opreme-višefunkcijskog kopir aparata</t>
  </si>
  <si>
    <t>615311-28</t>
  </si>
  <si>
    <t>Izdaci za opravku i održavanje objekata MZ</t>
  </si>
  <si>
    <t>821629-1</t>
  </si>
  <si>
    <t>C. OTPLATA DUGOVA</t>
  </si>
  <si>
    <t>A - PRIHODI, PRIMICI I FINANSIRANJE</t>
  </si>
  <si>
    <t>B - RASHODI, IZDACI I FINANSIRANJE</t>
  </si>
  <si>
    <t>Učešće Grada u implementaciji strateških projekata</t>
  </si>
  <si>
    <t>Kapit tran. neprof. org.-JU Centar za soc. rad-Rješavanje stambenog pitanja romske populacije u Špionici</t>
  </si>
  <si>
    <t>Održavanje sistema protugradne zaštite na području Grada Srebrenik</t>
  </si>
  <si>
    <t>614324-4</t>
  </si>
  <si>
    <t>613727-5</t>
  </si>
  <si>
    <t>613727-6</t>
  </si>
  <si>
    <t>613727-7</t>
  </si>
  <si>
    <t>Izdaci za izradu projektno-planske dokum., nadzore i reviziju</t>
  </si>
  <si>
    <t>821213-2</t>
  </si>
  <si>
    <t>Izgradnja i uređenje dječijih igrališta i poligona</t>
  </si>
  <si>
    <t>Izrada Regulacionog plana zone Centar Srebrenik</t>
  </si>
  <si>
    <t>613934-2</t>
  </si>
  <si>
    <t>Usluga konverzije (prenosa) baze podataka katastra komunalnih usluga (KKU)</t>
  </si>
  <si>
    <t>O6
0601
0602</t>
  </si>
  <si>
    <t>Primljeni kapitalni transferi od međunarodnih organizacija</t>
  </si>
  <si>
    <t>JU Dječije obdanište, Za izmirenje poreza i doprin. po osnovu plaća i naknada  i Za predškolski odgoj u područnim školama po MP</t>
  </si>
  <si>
    <t>Izdaci za rušenje bespravno izgrađenih objekata, označav. zatvorenog gradilišta, mjerenje buke i drugo po nalogu inspek.</t>
  </si>
  <si>
    <t>Nabavka zemljišta - Izuzimanje zemljišta - rješavanje imovinskih odnosa za regulaciju korita r. Tinje i ostalih imovinskih odnosa zemljišta i objekata</t>
  </si>
  <si>
    <t>Tekući tran. nepr.or.-Održ. grad. stadiona i ostalih spor. terena</t>
  </si>
  <si>
    <t xml:space="preserve">Tekući transf. nepr. org. - JU Sportsko-rekreativni centar-Za izmirenje poreza i doprin. po osnovu plaća i naknada </t>
  </si>
  <si>
    <t xml:space="preserve"> Usluge popravka i održ. vodovoda i kanal., </t>
  </si>
  <si>
    <t>Ostali tran. pojed.-Subv. koris. soc. stanov. po projektu  CEB II</t>
  </si>
  <si>
    <t>Ostali tran. pojed.-Sub. kor. soc. stan. po proj. CEB II (sr. Kan)</t>
  </si>
  <si>
    <t>614311-40</t>
  </si>
  <si>
    <t>Program podrške za ostale sportske klubove, uspješne 
sportiste, organizaciju sportskih projekata i manifestacija</t>
  </si>
  <si>
    <t>Tekući tran. nepr. org. - JU Sportsko-rekreativni centar  - Za zakup prostora za Sportske klubove</t>
  </si>
  <si>
    <t>Revitalizacija šireg kompleksa Starog grada "Gradina" Srebrenik</t>
  </si>
  <si>
    <t>Transf. za Centar za soc. rad-JU Centar za socijalni rad - Učešće u sufinan. zapošlj. stručnih osoba sa Federalnim ZZ</t>
  </si>
  <si>
    <t>722581-1</t>
  </si>
  <si>
    <t>Izgradnja pretovarno-kompresione stanice</t>
  </si>
  <si>
    <t>821213-3</t>
  </si>
  <si>
    <t>Usluge popr. i održ. opreme - kontrola vatrog. aparata, hidran. mreže, kontrola  i ispit. vatrodojavnih sistema i punjenje PPA-a</t>
  </si>
  <si>
    <t>Program podrške za ostale sportske klubove, uspješne sportiste, organizaciju sportskih projekata i manifestacija</t>
  </si>
  <si>
    <t>Naknada za dodijeljeno zemljište</t>
  </si>
  <si>
    <t>614239-11</t>
  </si>
  <si>
    <t>Ostali tran. pojed .- Izdaci po readmisiji</t>
  </si>
  <si>
    <t>Prihodi od iznajmljivanja ostale materijalne imovine (zgrade soc. stanovanja)</t>
  </si>
  <si>
    <t>Fond</t>
  </si>
  <si>
    <t>Porez na promet usluga, osim usluga u građevinarstvu</t>
  </si>
  <si>
    <t>Ostale neplanirane uplate</t>
  </si>
  <si>
    <t>Ostale novčane kazne</t>
  </si>
  <si>
    <t>614239-9</t>
  </si>
  <si>
    <t>Povrat sredstava za uređenje GGZ, rentu i drugo</t>
  </si>
  <si>
    <t>09. SLUŽBA ZA BIZ I DRUŠTVENE DJELATNOSTI - 8 zap.
0901 SLUŽBA ZA BIZ I DRUŠTVENE DJELATNOSTI</t>
  </si>
  <si>
    <t>12. SLUŽBA ZA INTERNU REVIZIJU - 2 zaposl.
1201 SLUŽBA ZA INTERNU REVIZIJU</t>
  </si>
  <si>
    <t>Izdaci za hardverske i softver. usluge - Usluge za FBIHPOS mreža permanentnih GNSS stanica RTK VPSP i redovno održavanje informatičke opreme katastarskog sistema</t>
  </si>
  <si>
    <t>012</t>
  </si>
  <si>
    <t>0221</t>
  </si>
  <si>
    <t>0222</t>
  </si>
  <si>
    <t>0225</t>
  </si>
  <si>
    <t>0226</t>
  </si>
  <si>
    <t>0227</t>
  </si>
  <si>
    <t>0327</t>
  </si>
  <si>
    <t>0228</t>
  </si>
  <si>
    <t>0325</t>
  </si>
  <si>
    <t>0326</t>
  </si>
  <si>
    <t>0323</t>
  </si>
  <si>
    <t>0324</t>
  </si>
  <si>
    <t>0322</t>
  </si>
  <si>
    <t xml:space="preserve"> 0328</t>
  </si>
  <si>
    <t>0224</t>
  </si>
  <si>
    <t>044</t>
  </si>
  <si>
    <t>041</t>
  </si>
  <si>
    <t>040</t>
  </si>
  <si>
    <t>052</t>
  </si>
  <si>
    <t>0320</t>
  </si>
  <si>
    <t>062</t>
  </si>
  <si>
    <t>Nabavka kombi vozila za potrebe boračkih kategorija po zaključku Gradskog vijeća</t>
  </si>
  <si>
    <t>0223</t>
  </si>
  <si>
    <t>0328</t>
  </si>
  <si>
    <t>Objekti vodovoda i kanalizacije i odvodnja</t>
  </si>
  <si>
    <t>613912-1</t>
  </si>
  <si>
    <t>613991-13</t>
  </si>
  <si>
    <t>615211-3</t>
  </si>
  <si>
    <t>615311-13</t>
  </si>
  <si>
    <t>821113-1</t>
  </si>
  <si>
    <t>821521-1</t>
  </si>
  <si>
    <t>613721-1</t>
  </si>
  <si>
    <t>614181-3</t>
  </si>
  <si>
    <t>614259-1</t>
  </si>
  <si>
    <t>615121-1</t>
  </si>
  <si>
    <t>615311-14</t>
  </si>
  <si>
    <t>Usluge popravka i održavanja cesta, mostova, nasipa</t>
  </si>
  <si>
    <t>Tekući transfer udruž. građana - Za lovačka udruženja</t>
  </si>
  <si>
    <t xml:space="preserve">Izdaci za odvoz smeća van područja Grada Srebrenik  </t>
  </si>
  <si>
    <t>Ostale nesp. usl. i dadž.-arhiviranje dokum., konsultantske usluge, održavanje WEB str. i drugo</t>
  </si>
  <si>
    <t>Namještaj za Službe Grada</t>
  </si>
  <si>
    <t>821311-1</t>
  </si>
  <si>
    <t>Namještaj za Stručnu službu GV</t>
  </si>
  <si>
    <t>Usluge poprav. i održ. cesta, mostova, nasipa (Poduzetništvo)</t>
  </si>
  <si>
    <t xml:space="preserve">Usluge poprav. i održ. cesta, mostova, nasipa, sanaciju šetališta i spomen obilježja u Gradu Srebrenik (Prostorno), </t>
  </si>
  <si>
    <t xml:space="preserve">Usluge popravka i održavanja cesta, mostova, nasipa, sanaciju šetališta i spomen obilježja u Gradu Srebrenik (Prostorno) </t>
  </si>
  <si>
    <t>Usluge za prov. hitnih mjera u toku djel. prir. i druge nes., Usluge  za provođenje preventivnih mjera zaštite i spaš. (Služba CZ)</t>
  </si>
  <si>
    <t>Usluge za uređenje grada, Izdaci za održ. video nadzora u gradu</t>
  </si>
  <si>
    <t>Izdaci za izradu projektno-planske dokum., nadzore i rev.</t>
  </si>
  <si>
    <t>Tran. za Centar za socijalni rad, Jednokratne soc. novč. pomoći, Održ. kuće za djecu sa posebnim potrebama i Učešće u suf. zapoš. struč. osoba sa FZZ</t>
  </si>
  <si>
    <t>Trans. za posebne namjene-prir. i druge nesreće-Za san. dijela šteta nastalih prir. i drugom nesrećom, Za troškove preduz. hitnih i prev. mjera zaštite i spaš.</t>
  </si>
  <si>
    <t xml:space="preserve">JU "Centar za kulturu i infor."-Izgradnja spomen sobe učesnicima rata 92-95-Izrada monografije Srebrenik 92-95, Izrada projektnog  zadatka prirodno i kulturno-historijskog nasljeđa zapadnog dijela Majevice", Obiljež. Dana Grada </t>
  </si>
  <si>
    <t xml:space="preserve">Izgradnja toplovoda i unapređenje rada kotlovskog postrojenja </t>
  </si>
  <si>
    <t xml:space="preserve">Izgradnja sportskih poligona, sportskih terena i pratećih objekata,  </t>
  </si>
  <si>
    <t>Motorna vozila za Službe Grada i Nabavka kombi vozila za potrebe boračkih 
kategorija po zaključku Gradskog vijeća</t>
  </si>
  <si>
    <t xml:space="preserve">Objekti vodovoda i kanalizacije </t>
  </si>
  <si>
    <t>Izgradnja sportskih poligona, sport. terena i pratećih objekata</t>
  </si>
  <si>
    <t>A - PRIHODI (I+II+III+IV)</t>
  </si>
  <si>
    <t xml:space="preserve">Tekući transfer udruženjima građana kojima se podstiču poslovne aktivnosti </t>
  </si>
  <si>
    <t>Grant sredstva za aktivnosti udruženja  obrtnika, privrednika i poljoprivrednika (pčelari, šljivari)</t>
  </si>
  <si>
    <t>JP "Veterinarska stanica" Srebrenik- po Programu preventivne zaštite životinja</t>
  </si>
  <si>
    <t>Izdaci za kamate na kredite odobrene  od finans. instit.-Razvojna banka FBiH i Saudijski fond za razvoj</t>
  </si>
  <si>
    <t>Kapit. Tran. za zdravstvo-JZU Dom zdravlja Srebrenik-Za uređenje zgrade Službe hitne med. pomoći i uređ. kruga DZ</t>
  </si>
  <si>
    <t>Tekući tran. udr. građana-Za projekte omladinskih udruženja</t>
  </si>
  <si>
    <t xml:space="preserve">Ostale nespom. usluge i dadžbine-Obilježavanje Dana Grada </t>
  </si>
  <si>
    <t>JU "Centar za kulturu i infor."-Izgradnja spomen sobe učesnicima rata 92-95-Izrada monogr. Srebrenik 92-95, Izrada projek. zadatka prirodno i kulturno-historijskog nasljeđa zapadnog dijela Majevice"</t>
  </si>
  <si>
    <t>Kapit. tran. nepr. org.-JU "Centar za kulturu i informisanje"-Za renoviranje kino sale i sanaciju krova Doma kulture-izmirenje obaveza po osnovu kreditnog zaduženja</t>
  </si>
  <si>
    <t>Kapitalni trans. nepr.org.  - JU Sportsko-rekreativni centar - Za sanaciju poda i izvođ. građevinskih radova -izmirenje obaveza po osnovu kreditnog zaduženja</t>
  </si>
  <si>
    <t>Opremanje Službe CZ</t>
  </si>
  <si>
    <t>Izdaci za RVI, članove porodica poginulih boraca i DP OS RBiH (sred. kantona)</t>
  </si>
  <si>
    <t>Tekući transfer udruž. građana - Za podst. poslovne aktivnosti, Razna udruž., za projekte omladinskih udruženja i vijeće mladih, Za lovačka udruženja</t>
  </si>
  <si>
    <t>Grant sredstva za aktivnosti udruž.  obrtnika, privred. i poljop.(pčelari, šljivari)</t>
  </si>
  <si>
    <t>JU "Centar za kulturu i infor." - Za provođenje mjera energ. efikasn. na objektu JU Centar za kulturu i inform. Srebrenik</t>
  </si>
  <si>
    <t xml:space="preserve">Učešće Grada u implementaciji strateških projekata, Rješavanje stambenih pitanja boračkih populacija </t>
  </si>
  <si>
    <t>Izdaci za naknade Gradskim vijećnicima - Paušal</t>
  </si>
  <si>
    <t>Tekući trans. nepr. org.-JU za odgoj i obraz. djece predš uzrasta Sr</t>
  </si>
  <si>
    <t xml:space="preserve">Tekući trans. nepr. org.-JU za odgoj i obraz. djece predš uzrasta Srebrenik-Za izmirenje poreza i doprin. po osnovu plaća i naknada </t>
  </si>
  <si>
    <t>Tekući trans. nepr. org.-JU za odgoj i obraz. djece predš uzrasta Srebrenik-Za predškolski odgoj u područnim školama po MP</t>
  </si>
  <si>
    <t>03.SLUŽBA ZA GEODETSKE  I IMOVINSKO PRAVNE POSLOVE-19 zap.
0301-SLUŽBA ZA GEODETSKE I IMOV. PRAVNE POSL.</t>
  </si>
  <si>
    <t xml:space="preserve">06. SLUŽBA ZA PODUZETNIŠTVO, LOKALNI RAZVOJ I INVESTICIJE-17 
0601 SLUŽBA ZA PODUZETNIŠTVO, LOKALNI RAZVOJ I INVESTICIJE </t>
  </si>
  <si>
    <t xml:space="preserve">08. SLUŽBA ZA PROSTORNO UREĐENJE I ZAŠTITU OKOLICE-15 zapos.
080102 SLUŽBA ZA PROSTORNO UREĐ. I ZAŠTITU OK. </t>
  </si>
  <si>
    <t>10. SLUŽBA ZA CIVILNU ZAŠTITU - 22 zaposl.
1001 SLUŽBA ZA CIVILNU ZAŠTITU</t>
  </si>
  <si>
    <t>11. STRUČNA SLUŽBA GRADSKOG VIJEĆA - 6 zaposl.
1101 STRUČNA SLUŽBA GRADSKOG VIJEĆA</t>
  </si>
  <si>
    <t>UKUPNO ZAPOSLENIH: 147</t>
  </si>
  <si>
    <t>BROJ ZAPOSLENIH (147)</t>
  </si>
  <si>
    <t>Kapit. Tran. Sudu za nadogradnju zgrade Općinskog suda u Srebreniku</t>
  </si>
  <si>
    <t>Tekući tran. nepr. org.- Org. Porodica šehida i poginulih boraca-dobrovoljaca 92-95</t>
  </si>
  <si>
    <t>Tekući tran. Nepr. Org.- Akademija nauke i umjetnosti BiH</t>
  </si>
  <si>
    <t>Tekući transferi nepr. org.- Crveni križ Grada Srebrenik - za pomoć Turskoj i Siriji</t>
  </si>
  <si>
    <t>Kapit. Tran. za zdravstvo- Nabavka računarske opreme Dom Zdravlja</t>
  </si>
  <si>
    <t>Sanacija, uređenje i opremanje objekata sporta i rekreacije na području Grada Srebrenik</t>
  </si>
  <si>
    <r>
      <t xml:space="preserve">Usluge popravka i održavanja opreme </t>
    </r>
    <r>
      <rPr>
        <b/>
        <sz val="8"/>
        <rFont val="Arial"/>
        <family val="2"/>
      </rPr>
      <t xml:space="preserve">- </t>
    </r>
    <r>
      <rPr>
        <sz val="8"/>
        <rFont val="Arial"/>
        <family val="2"/>
      </rPr>
      <t>popravke, održavanja i certificiranja geodetskih instrumenata</t>
    </r>
  </si>
  <si>
    <r>
      <t>Kapit. tran. nepr. org .-MZ- za izgradnju, opravku, san. i održ. Spomen obilježja u MZ 1992-1995, održ., opravka i sanac. mezarja/grobalja Š/PB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i sanac. Spomen kosturnice 1941-1945 </t>
    </r>
  </si>
  <si>
    <t>0133</t>
  </si>
  <si>
    <t>0443</t>
  </si>
  <si>
    <t>0500</t>
  </si>
  <si>
    <t>0510</t>
  </si>
  <si>
    <t>Komunalni poslovi</t>
  </si>
  <si>
    <t>Servis postojeće opreme za potrebe Gradskih službi</t>
  </si>
  <si>
    <t>Rekonstrukcija, uređenje i sanacija objekata MZ</t>
  </si>
  <si>
    <t>Nabavka opreme za potrebe Gradskih službi</t>
  </si>
  <si>
    <t>Sanacija, uređenje i opremanje objekata sporta i rekreacije na području Grada Srebrenik, Rekonstrukcija, uređenje i sanacija objekata MZ</t>
  </si>
  <si>
    <t xml:space="preserve">Prihodi od indirektnih poreza koji pripadaju jedinicama lokalne sam. </t>
  </si>
  <si>
    <t xml:space="preserve">Otplate domaćim finansijskim institucijama </t>
  </si>
  <si>
    <t>613722-3</t>
  </si>
  <si>
    <t>821360-1</t>
  </si>
  <si>
    <t>821629-2</t>
  </si>
  <si>
    <t>615121-2</t>
  </si>
  <si>
    <t>614311-41</t>
  </si>
  <si>
    <t>614311-42</t>
  </si>
  <si>
    <t>614311-43</t>
  </si>
  <si>
    <t>615121-3</t>
  </si>
  <si>
    <t xml:space="preserve">Kompjuterska oprema, </t>
  </si>
  <si>
    <t>Regulacija korita vodotoka II kategorije</t>
  </si>
  <si>
    <t>Ostale nespomenute usluge-učešće na sajmovima</t>
  </si>
  <si>
    <t>613991-9</t>
  </si>
  <si>
    <t>Izdaci za akcidentne situacije</t>
  </si>
  <si>
    <t>Ostale nespomenute usluge i dadžbine-Obilježavanje Dana Grada, Izdaci za rušenje bespravno izgrađenih objekata, označavanje zatvorenog gradilišta, mjerenje buke i drugo po nalogu inspek., arhiviranje dokum., nadzorni audit ISO stand., konsultantske usluge, održavanje WEB str. i drugo, Izdaci za izradu projektno-planske dokum., nadzore i rev., Izdaci za takse, dozvole, konsult. usl. i sl., za izradu Strategije za mlade, Obilj. godišnjica i memor. datuma, Izdaci za međun. saradnju sa prijateljskim općinama i drugim institucijama, Članarina za Savez  općina i Gradova, Ostale nespomenute usluge-učešće na sajmovima, Izdaci za akcidentne situacije</t>
  </si>
  <si>
    <t>Sanacija i čišćenje uređenog/neuređenog korita vodotoka I i II kategorije</t>
  </si>
  <si>
    <t>Ostali transferi pojedincima- Obilježavanje Dana Grada, Izdaci za naknade po 
sudskim i vansudskim nagodbama, Podsticaj poljoprivrednoj proizvodnji, Za registraciju novih obrta, Pomoći po zahtjevima, Novčana pomoć porod. novorođenčadi sa podr. Grada , Subv. koris. soc. stanov. po projektu  CEB II, Tekući tran. Pojedincima- Pomoć u liječenju teških bolesti</t>
  </si>
  <si>
    <t>Prenesena neutrošena sredstva iz prethodne godine</t>
  </si>
  <si>
    <t>Kapit. Tran. nepr. org.-JU za odgoj i obraz. djece predš uzrasta Srbrenik-dogradnja</t>
  </si>
  <si>
    <t xml:space="preserve">Tekući trans. nepr.org.- Pomoć povratku (Memorijalni centar, MFS Emmaus idr) </t>
  </si>
  <si>
    <t xml:space="preserve"> BUDŽET ZA 2024. GODINU PREDSTAVLJEN PO FUNKCIONALNOJ KLASIFIKACIJI</t>
  </si>
  <si>
    <t xml:space="preserve">BUDŽET ZA 2024. GODINU PREDSTAVLJEN PO ORGANIZACIONOJ  KLASIFIKACIJI </t>
  </si>
  <si>
    <t>Tekući transfer nepr. org.- Turistička zajednica Grada Srebrenik</t>
  </si>
  <si>
    <t>Tekući tran. nepr. org.- Boračkim udruženjima (ORVI, O PŠ i PB, O PŠ i PB 92-95 UDB, JOB Unija veterana,  UBNOR-a, UD i VDR-a HVO,  "Policajci Srebrenika 91-95", UG "OBD OOR-a 92-95", UB "Organizatora i pokretača otpora", Udruženje Patriotska liga Srebrenik) ,  Udruženje penzionera,  Crveni križ Grada Srebrenik, Crveni križ Grada Srebrenik - za pomoć Turskoj i Siriji, za Memorijalni centar Srebrenica-Potočari- za Spomen obilježje i mezarje za žrtve genocida iz 1995., Akademija nauke i umjetnosti BiH i Tekući transfer nepr. org.- Turistička zajednica Grada Srebrenik</t>
  </si>
  <si>
    <t>Izdaci za III fazu izgradnje novog Vatrogasnog doma</t>
  </si>
  <si>
    <t>Uređenje objekata i infrastrukture u zoni sporta i rekreacije u Gradu Srebrenik</t>
  </si>
  <si>
    <t>Pomoć Evropske unije (EU) građanima Federacije Bosne i Hercegovine (FBiH)  za grijanje</t>
  </si>
  <si>
    <t>042</t>
  </si>
  <si>
    <t>Primljeni kapitalni transferi od Gradova</t>
  </si>
  <si>
    <t>613727-8</t>
  </si>
  <si>
    <t>613991-14</t>
  </si>
  <si>
    <t>821220-1</t>
  </si>
  <si>
    <t>614239-12</t>
  </si>
  <si>
    <t>614239-13</t>
  </si>
  <si>
    <t>614311-44</t>
  </si>
  <si>
    <t>615121-4</t>
  </si>
  <si>
    <t>615121-5</t>
  </si>
  <si>
    <t>0473</t>
  </si>
  <si>
    <t>Turizam</t>
  </si>
  <si>
    <t>02. SLUŽBA ZA FINANSIJE I INSPEKCIJSKI NADZOR-20 zaposlenih
0201 - SLUŽBA ZA FINANSIJE I INSPEKCIJSKI NADZOR</t>
  </si>
  <si>
    <t>Izdaci za opravku i održavanje objekata MZ, Regulacija i san. korita r.Tinje u MP: Srebrenik, Tinja, D.Potok i Špionica, Usluge održavanja sistema protugradne zaštite na području Grada Srebrenik, Sanacija i čišćenje uređenog korita vodotoka I i II kategorije, Izdaci za čišćenje vodotoka,  za sanaciju klizišta u Gradu Srebrenik ,Regulacija korita vodotoka II kategorije</t>
  </si>
  <si>
    <t>Održavanje sistema protugradne zaštite na području Grada Srebrenik, Sanacija i čišćenje uređenog korita vodotoka I i II kategorije, Regulacija korita vodotoka II kategorije</t>
  </si>
  <si>
    <t>Nabavka zemljišta-Izuzimanje zemljišta-rješavanje imovinskih odnosa za
 regulaciju korita r. Tinje i ostalih imovinskih odnosa zemljišta i objekata,  rješavanje imov. odnosa zemljišta i objekata</t>
  </si>
  <si>
    <t>Rekonstrukcija cesta i mostova (Za radove na uređ. parkinga i ostalih javnih saobrać. Površ)</t>
  </si>
  <si>
    <t>Izdaci za III fazu izg. novog Vatrog. doma</t>
  </si>
  <si>
    <t>Unajmljivanje prostora za potrebe pripreme kulturnog programa</t>
  </si>
  <si>
    <t>Usluge promocije grada</t>
  </si>
  <si>
    <t>Tekući tran. pojedincima- Pomoć u liječenju teških bolesti, te pomoć za potpomognutu oplodnju</t>
  </si>
  <si>
    <t>Kapit. Tran. nepr. org.-JU "Centar za kulturu i informisanje" za rekonstrukciju hola,sanitarnih čvorova i sanaciju krova</t>
  </si>
  <si>
    <t>Kapit. tran. za zdravs.-JZU Dom zdravlja Srebrenik-JZU Dom zdravlja Srebrenik-Za uređenje zgrade Službe hitne medicinske pomoći i uređ. kruga Doma zdravlja, Kapit. Tran. Sudu za nadogradnju zgrade Općinskog suda u Srebreniku, Kapit. Tran. za zdravstvo- Nabavka računarske opreme Dom Zdravlja, Kapit. Tran. nepr. org.-JU za odgoj i obraz. djece predš uzrasta Srbrenik-dogradnja i Kapit. Tran. nepr. org.-JU "Centar za kulturu i informisanje" za rekonstrukciju hola, sanitarnih čvorova i sanaciju krova</t>
  </si>
  <si>
    <t>Kapit. Tran. nepr. org.-JU "Centar za kulturu i informisanje" za rekonstrukciju hola, sanitarnih čvorova i sanaciju krova</t>
  </si>
  <si>
    <t>Izmjene i dopune budžeta (I) za 2024. g.</t>
  </si>
  <si>
    <t>Pomoć privrednim društvima u akcidentnim situacijama</t>
  </si>
  <si>
    <t>614311-45</t>
  </si>
  <si>
    <t>Tekući transf. nepr. org. - JU Sportsko-rekreativni centar-Za izmirenje obaveza po sudskoj presudi</t>
  </si>
  <si>
    <t>Transfer za posebne namjene - za sanaciju šteta u poljoprivredi</t>
  </si>
  <si>
    <t>JU Sportsko rekreativni centar, za izmirenje poreza i dopr. po osnovu plaća i naknada, Za zakup prostora za Sportske klubove, za izmirenje obaveza po sudskoj presudi</t>
  </si>
  <si>
    <t>Transfer za posebne namjene -za sanaciju šteta u poljoprivredi</t>
  </si>
  <si>
    <t>Index 
(6/5) 
x 100</t>
  </si>
  <si>
    <t>05. SLUŽBA ZA OPĆU UPRAVU  I ZAJEDNIČKE POSLOVE - 22 zaposlena
0501 SLUŽBA ZA OPĆU UPRAVU  I ZAJEDNIČKE POSL.</t>
  </si>
  <si>
    <t>Index 
(8/7) 
x 100</t>
  </si>
  <si>
    <t>Izmjene i dopune budžeta (I) za 2024. g. sa preraspodjelama</t>
  </si>
  <si>
    <t>Index 
(5/4) 
x 100</t>
  </si>
  <si>
    <t>Usluge popr. i održ. cesta, mostova, nasipa (Poduzetništvo i Prostorno), Izdaci za održ. putnih prijel., Usluge za prov. hitnih mjera u toku djel. prir. i druge nes.</t>
  </si>
  <si>
    <t>III - TEKUĆI TRANSFERI (TRANSFERI I DONACIJE)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</si>
  <si>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</si>
  <si>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</si>
  <si>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</si>
  <si>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</si>
  <si>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</si>
  <si>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</si>
  <si>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</si>
  <si>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</si>
  <si>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</si>
  <si>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Organizaciona klasifikacija</t>
  </si>
  <si>
    <t>17.</t>
  </si>
  <si>
    <t>C - RASHODI PO KORISNICIMA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</si>
  <si>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</si>
  <si>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</si>
  <si>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</si>
  <si>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</si>
  <si>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</si>
  <si>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</si>
  <si>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</si>
  <si>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</si>
  <si>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</si>
  <si>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</si>
  <si>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</si>
  <si>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</si>
  <si>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</si>
  <si>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</si>
  <si>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</si>
  <si>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</si>
  <si>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</si>
  <si>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Kapitalni transferi neprofitnim organizacijama</t>
  </si>
  <si>
    <t>Kapitalni transferi neprofitnim organizacijama-Učešće Grada u implementaciji strateških projekata, za izgradnju, opravku, san. i održ. Spomen obilježja u MZ 1992-1995, održ., opravka i sanac. mezarja/grobalja Š/PB i sanac. Spomen kosturnice 1941-1945,  Medžlis IZ Srebrenik-za infrastrukt. radove,  Rješavanje stambenog pitanja romske popul. u Špionici, JU "Centar za kulturu i infor."-Za provođenje mjera energ. efikasnosti na objektu JU Centar za kulturu i informisanje Srebrenik, Za renoviranje kino sale i sanaciju krova Doma kulture-izmirenje obaveza po osnovu kreditnog zaduženja,  JU Sportsko-rekreativni centar - Za sanaciju poda i izvođ. građevinskih radova -izmirenje obaveza po osnovu kreditnog zaduženja</t>
  </si>
  <si>
    <t>35.</t>
  </si>
  <si>
    <t>Planirano za
 01.01 - 31.12.
2024. g.</t>
  </si>
  <si>
    <t>Ostvareno za
 01.01 - 31.12.
2024. g.</t>
  </si>
  <si>
    <t>Planirano za                01.01 - 31.12.2024. g.</t>
  </si>
  <si>
    <t>Ostvareno za
 01.01 - 31.12.2024. g.</t>
  </si>
  <si>
    <t>615311-11</t>
  </si>
  <si>
    <t>Za obnovu crkve u MZ Jasenica</t>
  </si>
  <si>
    <t>Ostvareno za             01.01 -31.12.2024. g.</t>
  </si>
  <si>
    <t>Planirano za                 01.01 - 31.12.2024. g.</t>
  </si>
  <si>
    <t>Planirano za
 01.01 - 30.12.2024. g.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</si>
</sst>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8">
    <xf numFmtId="0" fontId="0" fillId="0" borderId="0" xfId="0"/>
    <xf numFmtId="0" fontId="4" fillId="0" borderId="0" xfId="5" applyFont="1"/>
    <xf numFmtId="0" fontId="5" fillId="0" borderId="5" xfId="2" applyFont="1" applyBorder="1" applyAlignment="1">
      <alignment horizontal="center" vertical="center" wrapText="1"/>
    </xf>
    <xf numFmtId="0" fontId="4" fillId="0" borderId="0" xfId="5" applyFont="1" applyAlignment="1">
      <alignment wrapText="1"/>
    </xf>
    <xf numFmtId="0" fontId="5" fillId="0" borderId="0" xfId="5" applyFont="1"/>
    <xf numFmtId="0" fontId="4" fillId="0" borderId="0" xfId="0" applyFont="1"/>
    <xf numFmtId="0" fontId="5" fillId="0" borderId="2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5" xfId="5" applyFont="1" applyBorder="1"/>
    <xf numFmtId="0" fontId="4" fillId="0" borderId="5" xfId="5" applyFont="1" applyBorder="1"/>
    <xf numFmtId="0" fontId="4" fillId="0" borderId="5" xfId="5" applyFont="1" applyBorder="1" applyAlignment="1">
      <alignment horizontal="right"/>
    </xf>
    <xf numFmtId="49" fontId="4" fillId="0" borderId="5" xfId="1" applyNumberFormat="1" applyFont="1" applyBorder="1" applyAlignment="1">
      <alignment horizontal="center"/>
    </xf>
    <xf numFmtId="0" fontId="4" fillId="0" borderId="7" xfId="5" applyFont="1" applyBorder="1" applyAlignment="1">
      <alignment wrapText="1"/>
    </xf>
    <xf numFmtId="0" fontId="5" fillId="0" borderId="0" xfId="0" applyFont="1"/>
    <xf numFmtId="49" fontId="4" fillId="0" borderId="5" xfId="3" applyNumberFormat="1" applyFont="1" applyBorder="1" applyAlignment="1">
      <alignment horizontal="center"/>
    </xf>
    <xf numFmtId="0" fontId="4" fillId="0" borderId="11" xfId="5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9" applyFont="1"/>
    <xf numFmtId="4" fontId="5" fillId="0" borderId="0" xfId="9" applyNumberFormat="1" applyFont="1"/>
    <xf numFmtId="4" fontId="5" fillId="0" borderId="0" xfId="9" applyNumberFormat="1" applyFont="1" applyAlignment="1">
      <alignment horizontal="center"/>
    </xf>
    <xf numFmtId="0" fontId="4" fillId="0" borderId="0" xfId="9" applyFont="1"/>
    <xf numFmtId="0" fontId="5" fillId="0" borderId="0" xfId="9" applyFont="1" applyAlignment="1">
      <alignment horizontal="center"/>
    </xf>
    <xf numFmtId="0" fontId="5" fillId="0" borderId="1" xfId="9" applyFont="1" applyBorder="1" applyAlignment="1">
      <alignment horizontal="center" vertical="center" wrapText="1"/>
    </xf>
    <xf numFmtId="0" fontId="5" fillId="0" borderId="4" xfId="9" applyFont="1" applyBorder="1" applyAlignment="1">
      <alignment horizontal="center" vertical="center"/>
    </xf>
    <xf numFmtId="0" fontId="4" fillId="0" borderId="1" xfId="9" applyFont="1" applyBorder="1" applyAlignment="1">
      <alignment horizontal="center"/>
    </xf>
    <xf numFmtId="0" fontId="4" fillId="0" borderId="4" xfId="9" applyFont="1" applyBorder="1" applyAlignment="1">
      <alignment horizontal="center"/>
    </xf>
    <xf numFmtId="0" fontId="4" fillId="0" borderId="5" xfId="9" applyFont="1" applyBorder="1" applyAlignment="1">
      <alignment horizontal="center"/>
    </xf>
    <xf numFmtId="0" fontId="4" fillId="0" borderId="15" xfId="9" applyFont="1" applyBorder="1" applyAlignment="1">
      <alignment horizontal="center"/>
    </xf>
    <xf numFmtId="4" fontId="4" fillId="0" borderId="0" xfId="9" applyNumberFormat="1" applyFont="1" applyAlignment="1">
      <alignment horizontal="center"/>
    </xf>
    <xf numFmtId="49" fontId="5" fillId="0" borderId="1" xfId="9" applyNumberFormat="1" applyFont="1" applyBorder="1" applyAlignment="1">
      <alignment horizontal="center"/>
    </xf>
    <xf numFmtId="0" fontId="5" fillId="0" borderId="4" xfId="9" applyFont="1" applyBorder="1"/>
    <xf numFmtId="4" fontId="5" fillId="0" borderId="5" xfId="10" applyNumberFormat="1" applyFont="1" applyBorder="1"/>
    <xf numFmtId="10" fontId="5" fillId="0" borderId="5" xfId="10" applyNumberFormat="1" applyFont="1" applyBorder="1"/>
    <xf numFmtId="4" fontId="5" fillId="0" borderId="0" xfId="10" applyNumberFormat="1" applyFont="1"/>
    <xf numFmtId="49" fontId="4" fillId="0" borderId="1" xfId="9" applyNumberFormat="1" applyFont="1" applyBorder="1" applyAlignment="1">
      <alignment horizontal="center"/>
    </xf>
    <xf numFmtId="0" fontId="4" fillId="0" borderId="4" xfId="9" applyFont="1" applyBorder="1"/>
    <xf numFmtId="4" fontId="4" fillId="0" borderId="5" xfId="10" applyNumberFormat="1" applyFont="1" applyBorder="1"/>
    <xf numFmtId="4" fontId="4" fillId="0" borderId="0" xfId="10" applyNumberFormat="1" applyFont="1"/>
    <xf numFmtId="0" fontId="4" fillId="0" borderId="4" xfId="5" applyFont="1" applyBorder="1" applyAlignment="1">
      <alignment wrapText="1"/>
    </xf>
    <xf numFmtId="0" fontId="4" fillId="0" borderId="4" xfId="5" applyFont="1" applyBorder="1"/>
    <xf numFmtId="0" fontId="5" fillId="0" borderId="4" xfId="5" applyFont="1" applyBorder="1"/>
    <xf numFmtId="4" fontId="5" fillId="0" borderId="0" xfId="10" applyNumberFormat="1" applyFont="1" applyAlignment="1">
      <alignment horizontal="center"/>
    </xf>
    <xf numFmtId="0" fontId="5" fillId="0" borderId="1" xfId="9" applyFont="1" applyBorder="1"/>
    <xf numFmtId="0" fontId="5" fillId="0" borderId="0" xfId="7" applyFont="1"/>
    <xf numFmtId="4" fontId="5" fillId="0" borderId="0" xfId="7" applyNumberFormat="1" applyFont="1"/>
    <xf numFmtId="0" fontId="5" fillId="0" borderId="0" xfId="7" applyFont="1" applyAlignment="1">
      <alignment horizontal="center"/>
    </xf>
    <xf numFmtId="0" fontId="4" fillId="0" borderId="0" xfId="7" applyFont="1"/>
    <xf numFmtId="0" fontId="5" fillId="0" borderId="1" xfId="7" applyFont="1" applyBorder="1" applyAlignment="1">
      <alignment horizontal="center" vertical="center" wrapText="1"/>
    </xf>
    <xf numFmtId="0" fontId="5" fillId="0" borderId="4" xfId="7" applyFont="1" applyBorder="1" applyAlignment="1">
      <alignment horizontal="center" vertical="center"/>
    </xf>
    <xf numFmtId="0" fontId="4" fillId="0" borderId="1" xfId="7" applyFont="1" applyBorder="1" applyAlignment="1">
      <alignment horizontal="center"/>
    </xf>
    <xf numFmtId="0" fontId="4" fillId="0" borderId="14" xfId="7" applyFont="1" applyBorder="1" applyAlignment="1">
      <alignment horizontal="center"/>
    </xf>
    <xf numFmtId="0" fontId="4" fillId="0" borderId="5" xfId="7" applyFont="1" applyBorder="1" applyAlignment="1">
      <alignment horizontal="center"/>
    </xf>
    <xf numFmtId="0" fontId="4" fillId="0" borderId="7" xfId="7" applyFont="1" applyBorder="1" applyAlignment="1">
      <alignment horizontal="center"/>
    </xf>
    <xf numFmtId="4" fontId="4" fillId="0" borderId="0" xfId="7" applyNumberFormat="1" applyFont="1" applyAlignment="1">
      <alignment horizontal="center"/>
    </xf>
    <xf numFmtId="0" fontId="4" fillId="0" borderId="4" xfId="7" applyFont="1" applyBorder="1" applyAlignment="1">
      <alignment horizontal="center" wrapText="1"/>
    </xf>
    <xf numFmtId="0" fontId="4" fillId="0" borderId="5" xfId="7" applyFont="1" applyBorder="1"/>
    <xf numFmtId="4" fontId="4" fillId="0" borderId="5" xfId="8" applyNumberFormat="1" applyFont="1" applyBorder="1"/>
    <xf numFmtId="4" fontId="4" fillId="0" borderId="6" xfId="8" applyNumberFormat="1" applyFont="1" applyBorder="1"/>
    <xf numFmtId="10" fontId="4" fillId="0" borderId="5" xfId="8" applyNumberFormat="1" applyFont="1" applyBorder="1"/>
    <xf numFmtId="4" fontId="4" fillId="0" borderId="0" xfId="8" applyNumberFormat="1" applyFont="1"/>
    <xf numFmtId="0" fontId="4" fillId="0" borderId="5" xfId="5" applyFont="1" applyBorder="1" applyAlignment="1">
      <alignment wrapText="1"/>
    </xf>
    <xf numFmtId="0" fontId="4" fillId="0" borderId="5" xfId="7" applyFont="1" applyBorder="1" applyAlignment="1">
      <alignment wrapText="1"/>
    </xf>
    <xf numFmtId="0" fontId="4" fillId="0" borderId="14" xfId="7" applyFont="1" applyBorder="1" applyAlignment="1">
      <alignment horizontal="center" wrapText="1"/>
    </xf>
    <xf numFmtId="0" fontId="4" fillId="0" borderId="9" xfId="7" applyFont="1" applyBorder="1" applyAlignment="1">
      <alignment horizontal="center" wrapText="1"/>
    </xf>
    <xf numFmtId="0" fontId="5" fillId="0" borderId="12" xfId="7" applyFont="1" applyBorder="1" applyAlignment="1">
      <alignment horizontal="center"/>
    </xf>
    <xf numFmtId="0" fontId="5" fillId="0" borderId="13" xfId="7" applyFont="1" applyBorder="1"/>
    <xf numFmtId="4" fontId="5" fillId="0" borderId="5" xfId="7" applyNumberFormat="1" applyFont="1" applyBorder="1"/>
    <xf numFmtId="4" fontId="5" fillId="0" borderId="0" xfId="8" applyNumberFormat="1" applyFont="1"/>
    <xf numFmtId="0" fontId="4" fillId="0" borderId="0" xfId="4" applyFont="1"/>
    <xf numFmtId="4" fontId="4" fillId="0" borderId="0" xfId="4" applyNumberFormat="1" applyFont="1"/>
    <xf numFmtId="2" fontId="4" fillId="0" borderId="0" xfId="4" applyNumberFormat="1" applyFont="1" applyAlignment="1">
      <alignment horizontal="center"/>
    </xf>
    <xf numFmtId="0" fontId="5" fillId="0" borderId="0" xfId="4" applyFont="1"/>
    <xf numFmtId="4" fontId="5" fillId="0" borderId="0" xfId="4" applyNumberFormat="1" applyFont="1"/>
    <xf numFmtId="2" fontId="5" fillId="0" borderId="0" xfId="4" applyNumberFormat="1" applyFont="1" applyAlignment="1">
      <alignment horizontal="center"/>
    </xf>
    <xf numFmtId="0" fontId="4" fillId="0" borderId="0" xfId="4" applyFont="1" applyAlignment="1">
      <alignment wrapText="1"/>
    </xf>
    <xf numFmtId="4" fontId="4" fillId="0" borderId="0" xfId="6" applyNumberFormat="1" applyFont="1"/>
    <xf numFmtId="0" fontId="4" fillId="0" borderId="0" xfId="5" applyFont="1" applyAlignment="1">
      <alignment horizontal="right"/>
    </xf>
    <xf numFmtId="4" fontId="4" fillId="0" borderId="0" xfId="5" applyNumberFormat="1" applyFont="1"/>
    <xf numFmtId="0" fontId="5" fillId="0" borderId="0" xfId="4" applyFont="1" applyAlignment="1">
      <alignment wrapText="1"/>
    </xf>
    <xf numFmtId="0" fontId="4" fillId="0" borderId="0" xfId="5" applyFont="1" applyAlignment="1">
      <alignment vertical="center" wrapText="1"/>
    </xf>
    <xf numFmtId="4" fontId="4" fillId="0" borderId="0" xfId="4" applyNumberFormat="1" applyFont="1" applyAlignment="1">
      <alignment horizontal="right"/>
    </xf>
    <xf numFmtId="0" fontId="5" fillId="0" borderId="0" xfId="4" applyFont="1" applyAlignment="1">
      <alignment horizontal="center"/>
    </xf>
    <xf numFmtId="2" fontId="5" fillId="0" borderId="0" xfId="4" applyNumberFormat="1" applyFont="1" applyAlignment="1">
      <alignment horizontal="center" wrapText="1"/>
    </xf>
    <xf numFmtId="0" fontId="5" fillId="0" borderId="1" xfId="4" applyFont="1" applyBorder="1" applyAlignment="1">
      <alignment vertical="center" wrapText="1"/>
    </xf>
    <xf numFmtId="0" fontId="5" fillId="0" borderId="4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/>
    </xf>
    <xf numFmtId="0" fontId="4" fillId="0" borderId="14" xfId="4" applyFont="1" applyBorder="1" applyAlignment="1">
      <alignment horizontal="center"/>
    </xf>
    <xf numFmtId="0" fontId="4" fillId="0" borderId="14" xfId="4" applyFont="1" applyBorder="1" applyAlignment="1">
      <alignment horizontal="center" wrapText="1"/>
    </xf>
    <xf numFmtId="0" fontId="4" fillId="0" borderId="8" xfId="4" applyFont="1" applyBorder="1" applyAlignment="1">
      <alignment horizontal="center"/>
    </xf>
    <xf numFmtId="0" fontId="4" fillId="0" borderId="15" xfId="7" applyFont="1" applyBorder="1" applyAlignment="1">
      <alignment horizontal="center"/>
    </xf>
    <xf numFmtId="0" fontId="4" fillId="0" borderId="8" xfId="7" applyFont="1" applyBorder="1" applyAlignment="1">
      <alignment horizontal="center"/>
    </xf>
    <xf numFmtId="0" fontId="5" fillId="0" borderId="5" xfId="4" applyFont="1" applyBorder="1"/>
    <xf numFmtId="0" fontId="4" fillId="0" borderId="5" xfId="4" applyFont="1" applyBorder="1"/>
    <xf numFmtId="0" fontId="5" fillId="0" borderId="5" xfId="4" applyFont="1" applyBorder="1" applyAlignment="1">
      <alignment wrapText="1"/>
    </xf>
    <xf numFmtId="4" fontId="5" fillId="0" borderId="5" xfId="4" applyNumberFormat="1" applyFont="1" applyBorder="1"/>
    <xf numFmtId="4" fontId="4" fillId="0" borderId="5" xfId="4" applyNumberFormat="1" applyFont="1" applyBorder="1"/>
    <xf numFmtId="0" fontId="4" fillId="0" borderId="5" xfId="4" applyFont="1" applyBorder="1" applyAlignment="1">
      <alignment wrapText="1"/>
    </xf>
    <xf numFmtId="4" fontId="5" fillId="0" borderId="5" xfId="4" applyNumberFormat="1" applyFont="1" applyBorder="1" applyAlignment="1">
      <alignment wrapText="1"/>
    </xf>
    <xf numFmtId="49" fontId="4" fillId="0" borderId="5" xfId="4" applyNumberFormat="1" applyFont="1" applyBorder="1" applyAlignment="1">
      <alignment horizontal="center"/>
    </xf>
    <xf numFmtId="0" fontId="4" fillId="0" borderId="5" xfId="4" applyFont="1" applyBorder="1" applyAlignment="1">
      <alignment horizontal="left" vertical="center" wrapText="1"/>
    </xf>
    <xf numFmtId="0" fontId="4" fillId="0" borderId="5" xfId="5" applyFont="1" applyBorder="1" applyAlignment="1">
      <alignment vertical="center" wrapText="1"/>
    </xf>
    <xf numFmtId="0" fontId="5" fillId="0" borderId="5" xfId="5" applyFont="1" applyBorder="1" applyAlignment="1">
      <alignment wrapText="1"/>
    </xf>
    <xf numFmtId="2" fontId="5" fillId="0" borderId="5" xfId="4" applyNumberFormat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/>
    </xf>
    <xf numFmtId="0" fontId="5" fillId="0" borderId="5" xfId="1" applyFont="1" applyBorder="1"/>
    <xf numFmtId="4" fontId="5" fillId="0" borderId="5" xfId="1" applyNumberFormat="1" applyFont="1" applyBorder="1"/>
    <xf numFmtId="0" fontId="4" fillId="0" borderId="5" xfId="1" applyFont="1" applyBorder="1"/>
    <xf numFmtId="4" fontId="4" fillId="0" borderId="5" xfId="1" applyNumberFormat="1" applyFont="1" applyBorder="1"/>
    <xf numFmtId="0" fontId="4" fillId="0" borderId="5" xfId="1" applyFont="1" applyBorder="1" applyAlignment="1">
      <alignment wrapText="1"/>
    </xf>
    <xf numFmtId="0" fontId="5" fillId="0" borderId="5" xfId="1" applyFont="1" applyBorder="1" applyAlignment="1">
      <alignment wrapText="1"/>
    </xf>
    <xf numFmtId="4" fontId="4" fillId="0" borderId="5" xfId="3" applyNumberFormat="1" applyFont="1" applyBorder="1"/>
    <xf numFmtId="49" fontId="4" fillId="0" borderId="5" xfId="0" applyNumberFormat="1" applyFont="1" applyBorder="1" applyAlignment="1">
      <alignment horizontal="center"/>
    </xf>
    <xf numFmtId="4" fontId="5" fillId="0" borderId="5" xfId="3" applyNumberFormat="1" applyFont="1" applyBorder="1"/>
    <xf numFmtId="4" fontId="5" fillId="0" borderId="0" xfId="1" applyNumberFormat="1" applyFont="1"/>
    <xf numFmtId="10" fontId="5" fillId="0" borderId="0" xfId="1" applyNumberFormat="1" applyFont="1"/>
    <xf numFmtId="4" fontId="7" fillId="0" borderId="5" xfId="5" applyNumberFormat="1" applyFont="1" applyFill="1" applyBorder="1"/>
    <xf numFmtId="4" fontId="7" fillId="0" borderId="7" xfId="5" applyNumberFormat="1" applyFont="1" applyFill="1" applyBorder="1"/>
    <xf numFmtId="4" fontId="7" fillId="0" borderId="7" xfId="6" applyNumberFormat="1" applyFont="1" applyFill="1" applyBorder="1"/>
    <xf numFmtId="4" fontId="6" fillId="0" borderId="7" xfId="5" applyNumberFormat="1" applyFont="1" applyFill="1" applyBorder="1"/>
    <xf numFmtId="4" fontId="7" fillId="0" borderId="5" xfId="6" applyNumberFormat="1" applyFont="1" applyFill="1" applyBorder="1"/>
    <xf numFmtId="4" fontId="4" fillId="0" borderId="5" xfId="4" quotePrefix="1" applyNumberFormat="1" applyFont="1" applyBorder="1"/>
    <xf numFmtId="0" fontId="4" fillId="0" borderId="0" xfId="0" applyFont="1" applyFill="1"/>
    <xf numFmtId="0" fontId="4" fillId="0" borderId="0" xfId="5" applyFont="1" applyFill="1" applyAlignment="1">
      <alignment horizontal="left"/>
    </xf>
    <xf numFmtId="0" fontId="4" fillId="0" borderId="0" xfId="5" applyFont="1" applyFill="1" applyAlignment="1">
      <alignment horizontal="left" wrapText="1"/>
    </xf>
    <xf numFmtId="0" fontId="4" fillId="0" borderId="0" xfId="5" applyFont="1" applyFill="1"/>
    <xf numFmtId="0" fontId="5" fillId="0" borderId="0" xfId="5" applyFont="1" applyFill="1" applyAlignment="1">
      <alignment horizontal="center"/>
    </xf>
    <xf numFmtId="0" fontId="5" fillId="0" borderId="5" xfId="0" applyFont="1" applyFill="1" applyBorder="1" applyAlignment="1">
      <alignment vertical="center" textRotation="90"/>
    </xf>
    <xf numFmtId="0" fontId="5" fillId="0" borderId="5" xfId="0" applyFont="1" applyFill="1" applyBorder="1" applyAlignment="1">
      <alignment horizontal="center" vertical="center" textRotation="90" wrapText="1"/>
    </xf>
    <xf numFmtId="49" fontId="5" fillId="0" borderId="5" xfId="5" applyNumberFormat="1" applyFont="1" applyFill="1" applyBorder="1" applyAlignment="1">
      <alignment horizontal="center" vertical="center" wrapText="1"/>
    </xf>
    <xf numFmtId="0" fontId="5" fillId="0" borderId="5" xfId="5" applyFont="1" applyFill="1" applyBorder="1" applyAlignment="1">
      <alignment horizontal="center" vertical="center" wrapText="1"/>
    </xf>
    <xf numFmtId="0" fontId="5" fillId="0" borderId="7" xfId="5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center"/>
    </xf>
    <xf numFmtId="49" fontId="4" fillId="0" borderId="5" xfId="5" applyNumberFormat="1" applyFont="1" applyFill="1" applyBorder="1" applyAlignment="1">
      <alignment horizontal="center" wrapText="1"/>
    </xf>
    <xf numFmtId="0" fontId="4" fillId="0" borderId="5" xfId="5" applyFont="1" applyFill="1" applyBorder="1" applyAlignment="1">
      <alignment horizontal="center" wrapText="1"/>
    </xf>
    <xf numFmtId="0" fontId="4" fillId="0" borderId="7" xfId="5" applyFont="1" applyFill="1" applyBorder="1" applyAlignment="1">
      <alignment horizontal="center" wrapText="1"/>
    </xf>
    <xf numFmtId="0" fontId="4" fillId="0" borderId="5" xfId="5" applyFont="1" applyFill="1" applyBorder="1" applyAlignment="1">
      <alignment horizontal="center"/>
    </xf>
    <xf numFmtId="0" fontId="4" fillId="0" borderId="7" xfId="5" applyFont="1" applyFill="1" applyBorder="1" applyAlignment="1">
      <alignment horizontal="center"/>
    </xf>
    <xf numFmtId="0" fontId="4" fillId="0" borderId="5" xfId="0" applyFont="1" applyFill="1" applyBorder="1" applyAlignment="1">
      <alignment wrapText="1"/>
    </xf>
    <xf numFmtId="49" fontId="4" fillId="0" borderId="5" xfId="0" applyNumberFormat="1" applyFont="1" applyFill="1" applyBorder="1" applyAlignment="1">
      <alignment wrapText="1"/>
    </xf>
    <xf numFmtId="49" fontId="4" fillId="0" borderId="5" xfId="5" applyNumberFormat="1" applyFont="1" applyFill="1" applyBorder="1" applyAlignment="1">
      <alignment horizontal="center"/>
    </xf>
    <xf numFmtId="0" fontId="5" fillId="0" borderId="5" xfId="5" applyFont="1" applyFill="1" applyBorder="1"/>
    <xf numFmtId="0" fontId="5" fillId="0" borderId="7" xfId="5" applyFont="1" applyFill="1" applyBorder="1" applyAlignment="1">
      <alignment wrapText="1"/>
    </xf>
    <xf numFmtId="0" fontId="4" fillId="0" borderId="5" xfId="5" applyFont="1" applyFill="1" applyBorder="1"/>
    <xf numFmtId="0" fontId="4" fillId="0" borderId="7" xfId="5" applyFont="1" applyFill="1" applyBorder="1"/>
    <xf numFmtId="4" fontId="5" fillId="0" borderId="5" xfId="5" applyNumberFormat="1" applyFont="1" applyFill="1" applyBorder="1"/>
    <xf numFmtId="49" fontId="4" fillId="0" borderId="5" xfId="0" applyNumberFormat="1" applyFont="1" applyFill="1" applyBorder="1" applyAlignment="1">
      <alignment horizontal="left" wrapText="1"/>
    </xf>
    <xf numFmtId="0" fontId="4" fillId="0" borderId="5" xfId="5" applyFont="1" applyFill="1" applyBorder="1" applyAlignment="1">
      <alignment horizontal="right"/>
    </xf>
    <xf numFmtId="49" fontId="4" fillId="0" borderId="5" xfId="1" applyNumberFormat="1" applyFont="1" applyFill="1" applyBorder="1" applyAlignment="1">
      <alignment horizontal="center"/>
    </xf>
    <xf numFmtId="0" fontId="4" fillId="0" borderId="7" xfId="5" applyFont="1" applyFill="1" applyBorder="1" applyAlignment="1">
      <alignment wrapText="1"/>
    </xf>
    <xf numFmtId="4" fontId="4" fillId="0" borderId="5" xfId="5" applyNumberFormat="1" applyFont="1" applyFill="1" applyBorder="1"/>
    <xf numFmtId="10" fontId="4" fillId="0" borderId="5" xfId="5" applyNumberFormat="1" applyFont="1" applyFill="1" applyBorder="1"/>
    <xf numFmtId="49" fontId="4" fillId="0" borderId="5" xfId="5" applyNumberFormat="1" applyFont="1" applyFill="1" applyBorder="1" applyAlignment="1">
      <alignment horizontal="left"/>
    </xf>
    <xf numFmtId="0" fontId="4" fillId="0" borderId="5" xfId="5" applyFont="1" applyFill="1" applyBorder="1" applyAlignment="1">
      <alignment horizontal="left"/>
    </xf>
    <xf numFmtId="4" fontId="5" fillId="0" borderId="7" xfId="5" applyNumberFormat="1" applyFont="1" applyFill="1" applyBorder="1"/>
    <xf numFmtId="49" fontId="5" fillId="0" borderId="5" xfId="5" applyNumberFormat="1" applyFont="1" applyFill="1" applyBorder="1" applyAlignment="1">
      <alignment horizontal="left"/>
    </xf>
    <xf numFmtId="0" fontId="5" fillId="0" borderId="5" xfId="5" applyFont="1" applyFill="1" applyBorder="1" applyAlignment="1">
      <alignment horizontal="left"/>
    </xf>
    <xf numFmtId="4" fontId="4" fillId="0" borderId="7" xfId="5" applyNumberFormat="1" applyFont="1" applyFill="1" applyBorder="1"/>
    <xf numFmtId="4" fontId="4" fillId="0" borderId="10" xfId="5" applyNumberFormat="1" applyFont="1" applyFill="1" applyBorder="1"/>
    <xf numFmtId="0" fontId="5" fillId="0" borderId="10" xfId="0" applyFont="1" applyFill="1" applyBorder="1"/>
    <xf numFmtId="0" fontId="5" fillId="0" borderId="11" xfId="5" applyFont="1" applyFill="1" applyBorder="1" applyAlignment="1">
      <alignment wrapText="1"/>
    </xf>
    <xf numFmtId="4" fontId="5" fillId="0" borderId="10" xfId="5" applyNumberFormat="1" applyFont="1" applyFill="1" applyBorder="1"/>
    <xf numFmtId="4" fontId="6" fillId="0" borderId="5" xfId="5" applyNumberFormat="1" applyFont="1" applyFill="1" applyBorder="1"/>
    <xf numFmtId="4" fontId="4" fillId="0" borderId="5" xfId="5" applyNumberFormat="1" applyFont="1" applyFill="1" applyBorder="1" applyAlignment="1">
      <alignment wrapText="1"/>
    </xf>
    <xf numFmtId="4" fontId="4" fillId="0" borderId="7" xfId="5" applyNumberFormat="1" applyFont="1" applyFill="1" applyBorder="1" applyAlignment="1">
      <alignment wrapText="1"/>
    </xf>
    <xf numFmtId="4" fontId="4" fillId="0" borderId="5" xfId="6" applyNumberFormat="1" applyFont="1" applyFill="1" applyBorder="1"/>
    <xf numFmtId="0" fontId="5" fillId="0" borderId="5" xfId="0" applyFont="1" applyFill="1" applyBorder="1"/>
    <xf numFmtId="0" fontId="5" fillId="0" borderId="0" xfId="0" applyFont="1" applyFill="1"/>
    <xf numFmtId="4" fontId="4" fillId="0" borderId="5" xfId="6" applyNumberFormat="1" applyFont="1" applyFill="1" applyBorder="1" applyAlignment="1">
      <alignment horizontal="right"/>
    </xf>
    <xf numFmtId="4" fontId="4" fillId="0" borderId="7" xfId="6" applyNumberFormat="1" applyFont="1" applyFill="1" applyBorder="1" applyAlignment="1">
      <alignment horizontal="right"/>
    </xf>
    <xf numFmtId="49" fontId="4" fillId="0" borderId="5" xfId="3" applyNumberFormat="1" applyFont="1" applyFill="1" applyBorder="1" applyAlignment="1">
      <alignment horizontal="center"/>
    </xf>
    <xf numFmtId="0" fontId="5" fillId="0" borderId="5" xfId="5" applyFont="1" applyFill="1" applyBorder="1" applyAlignment="1">
      <alignment horizontal="right"/>
    </xf>
    <xf numFmtId="4" fontId="4" fillId="0" borderId="7" xfId="6" applyNumberFormat="1" applyFont="1" applyFill="1" applyBorder="1"/>
    <xf numFmtId="0" fontId="4" fillId="0" borderId="10" xfId="0" applyFont="1" applyFill="1" applyBorder="1"/>
    <xf numFmtId="0" fontId="4" fillId="0" borderId="7" xfId="5" applyFont="1" applyFill="1" applyBorder="1" applyAlignment="1">
      <alignment vertical="center" wrapText="1"/>
    </xf>
    <xf numFmtId="49" fontId="4" fillId="0" borderId="5" xfId="9" applyNumberFormat="1" applyFont="1" applyFill="1" applyBorder="1" applyAlignment="1">
      <alignment horizontal="center"/>
    </xf>
    <xf numFmtId="0" fontId="4" fillId="0" borderId="6" xfId="5" applyFont="1" applyFill="1" applyBorder="1" applyAlignment="1">
      <alignment wrapText="1"/>
    </xf>
    <xf numFmtId="0" fontId="4" fillId="0" borderId="16" xfId="5" applyFont="1" applyFill="1" applyBorder="1" applyAlignment="1">
      <alignment wrapText="1"/>
    </xf>
    <xf numFmtId="4" fontId="4" fillId="0" borderId="5" xfId="5" applyNumberFormat="1" applyFont="1" applyFill="1" applyBorder="1" applyAlignment="1">
      <alignment horizontal="right"/>
    </xf>
    <xf numFmtId="4" fontId="4" fillId="0" borderId="7" xfId="5" applyNumberFormat="1" applyFont="1" applyFill="1" applyBorder="1" applyAlignment="1">
      <alignment horizontal="right"/>
    </xf>
    <xf numFmtId="49" fontId="4" fillId="0" borderId="5" xfId="5" applyNumberFormat="1" applyFont="1" applyFill="1" applyBorder="1"/>
    <xf numFmtId="0" fontId="4" fillId="0" borderId="11" xfId="5" applyFont="1" applyFill="1" applyBorder="1" applyAlignment="1">
      <alignment wrapText="1"/>
    </xf>
    <xf numFmtId="4" fontId="4" fillId="0" borderId="10" xfId="6" applyNumberFormat="1" applyFont="1" applyFill="1" applyBorder="1"/>
    <xf numFmtId="49" fontId="4" fillId="0" borderId="10" xfId="0" applyNumberFormat="1" applyFont="1" applyFill="1" applyBorder="1" applyAlignment="1">
      <alignment wrapText="1"/>
    </xf>
    <xf numFmtId="4" fontId="5" fillId="0" borderId="5" xfId="6" applyNumberFormat="1" applyFont="1" applyFill="1" applyBorder="1"/>
    <xf numFmtId="4" fontId="7" fillId="0" borderId="7" xfId="5" applyNumberFormat="1" applyFont="1" applyFill="1" applyBorder="1" applyAlignment="1"/>
    <xf numFmtId="0" fontId="5" fillId="0" borderId="17" xfId="5" applyFont="1" applyFill="1" applyBorder="1" applyAlignment="1">
      <alignment wrapText="1"/>
    </xf>
    <xf numFmtId="4" fontId="5" fillId="0" borderId="0" xfId="5" applyNumberFormat="1" applyFont="1" applyFill="1"/>
    <xf numFmtId="10" fontId="5" fillId="0" borderId="0" xfId="5" applyNumberFormat="1" applyFont="1" applyFill="1"/>
    <xf numFmtId="49" fontId="4" fillId="0" borderId="0" xfId="5" applyNumberFormat="1" applyFont="1" applyFill="1" applyAlignment="1">
      <alignment horizontal="center"/>
    </xf>
    <xf numFmtId="0" fontId="5" fillId="0" borderId="0" xfId="5" applyFont="1" applyFill="1"/>
    <xf numFmtId="0" fontId="5" fillId="0" borderId="0" xfId="5" applyFont="1" applyFill="1" applyAlignment="1">
      <alignment wrapText="1"/>
    </xf>
    <xf numFmtId="0" fontId="4" fillId="0" borderId="0" xfId="5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49" fontId="4" fillId="0" borderId="0" xfId="0" applyNumberFormat="1" applyFont="1" applyFill="1" applyAlignment="1">
      <alignment horizontal="left"/>
    </xf>
    <xf numFmtId="3" fontId="4" fillId="0" borderId="0" xfId="5" applyNumberFormat="1" applyFont="1" applyFill="1"/>
    <xf numFmtId="49" fontId="4" fillId="0" borderId="0" xfId="5" applyNumberFormat="1" applyFont="1" applyFill="1" applyAlignment="1">
      <alignment wrapText="1"/>
    </xf>
    <xf numFmtId="0" fontId="4" fillId="0" borderId="0" xfId="5" applyFont="1" applyFill="1" applyAlignment="1">
      <alignment wrapText="1"/>
    </xf>
    <xf numFmtId="0" fontId="5" fillId="0" borderId="0" xfId="5" applyFont="1" applyFill="1" applyAlignment="1">
      <alignment horizontal="left"/>
    </xf>
    <xf numFmtId="49" fontId="4" fillId="0" borderId="0" xfId="0" applyNumberFormat="1" applyFont="1" applyFill="1"/>
    <xf numFmtId="0" fontId="4" fillId="0" borderId="0" xfId="0" applyFont="1" applyFill="1" applyAlignment="1">
      <alignment wrapText="1"/>
    </xf>
    <xf numFmtId="4" fontId="6" fillId="0" borderId="5" xfId="1" applyNumberFormat="1" applyFont="1" applyBorder="1"/>
    <xf numFmtId="10" fontId="7" fillId="0" borderId="7" xfId="1" applyNumberFormat="1" applyFont="1" applyBorder="1"/>
    <xf numFmtId="10" fontId="6" fillId="0" borderId="7" xfId="1" applyNumberFormat="1" applyFont="1" applyBorder="1"/>
    <xf numFmtId="4" fontId="7" fillId="0" borderId="5" xfId="1" applyNumberFormat="1" applyFont="1" applyBorder="1"/>
    <xf numFmtId="4" fontId="7" fillId="0" borderId="7" xfId="5" applyNumberFormat="1" applyFont="1" applyBorder="1"/>
    <xf numFmtId="10" fontId="6" fillId="0" borderId="5" xfId="5" applyNumberFormat="1" applyFont="1" applyFill="1" applyBorder="1"/>
    <xf numFmtId="0" fontId="6" fillId="0" borderId="0" xfId="7" applyFont="1"/>
    <xf numFmtId="4" fontId="6" fillId="0" borderId="0" xfId="7" applyNumberFormat="1" applyFont="1"/>
    <xf numFmtId="4" fontId="6" fillId="0" borderId="6" xfId="8" applyNumberFormat="1" applyFont="1" applyBorder="1"/>
    <xf numFmtId="10" fontId="6" fillId="0" borderId="5" xfId="8" applyNumberFormat="1" applyFont="1" applyBorder="1"/>
    <xf numFmtId="0" fontId="6" fillId="0" borderId="0" xfId="7" applyFont="1" applyBorder="1" applyAlignment="1">
      <alignment horizontal="center"/>
    </xf>
    <xf numFmtId="0" fontId="7" fillId="0" borderId="0" xfId="7" applyFont="1" applyBorder="1" applyAlignment="1">
      <alignment horizontal="center"/>
    </xf>
    <xf numFmtId="0" fontId="4" fillId="0" borderId="0" xfId="0" applyFont="1" applyBorder="1"/>
    <xf numFmtId="0" fontId="7" fillId="0" borderId="0" xfId="7" applyFont="1" applyBorder="1"/>
    <xf numFmtId="0" fontId="6" fillId="0" borderId="0" xfId="7" applyFont="1" applyBorder="1"/>
    <xf numFmtId="0" fontId="6" fillId="0" borderId="0" xfId="7" applyFont="1" applyBorder="1" applyAlignment="1">
      <alignment horizontal="right"/>
    </xf>
    <xf numFmtId="0" fontId="6" fillId="0" borderId="0" xfId="7" applyFont="1" applyBorder="1" applyAlignment="1">
      <alignment horizontal="center" wrapText="1"/>
    </xf>
    <xf numFmtId="0" fontId="6" fillId="0" borderId="0" xfId="2" applyFont="1" applyBorder="1" applyAlignment="1">
      <alignment horizontal="center" vertical="center" wrapText="1"/>
    </xf>
    <xf numFmtId="0" fontId="7" fillId="0" borderId="0" xfId="7" applyFont="1" applyBorder="1" applyAlignment="1">
      <alignment horizontal="center" wrapText="1"/>
    </xf>
    <xf numFmtId="4" fontId="7" fillId="0" borderId="0" xfId="8" applyNumberFormat="1" applyFont="1" applyBorder="1"/>
    <xf numFmtId="10" fontId="7" fillId="0" borderId="0" xfId="8" applyNumberFormat="1" applyFont="1" applyBorder="1"/>
    <xf numFmtId="0" fontId="7" fillId="0" borderId="0" xfId="5" applyFont="1" applyBorder="1" applyAlignment="1">
      <alignment wrapText="1"/>
    </xf>
    <xf numFmtId="0" fontId="7" fillId="0" borderId="0" xfId="7" applyFont="1" applyBorder="1" applyAlignment="1">
      <alignment wrapText="1"/>
    </xf>
    <xf numFmtId="0" fontId="7" fillId="0" borderId="0" xfId="7" applyFont="1" applyBorder="1" applyAlignment="1">
      <alignment vertical="center"/>
    </xf>
    <xf numFmtId="4" fontId="6" fillId="0" borderId="0" xfId="7" applyNumberFormat="1" applyFont="1" applyBorder="1"/>
    <xf numFmtId="4" fontId="6" fillId="0" borderId="0" xfId="8" applyNumberFormat="1" applyFont="1" applyBorder="1"/>
    <xf numFmtId="10" fontId="6" fillId="0" borderId="0" xfId="8" applyNumberFormat="1" applyFont="1" applyBorder="1"/>
    <xf numFmtId="0" fontId="4" fillId="0" borderId="15" xfId="4" applyFont="1" applyBorder="1" applyAlignment="1">
      <alignment horizontal="center"/>
    </xf>
    <xf numFmtId="4" fontId="5" fillId="0" borderId="5" xfId="4" applyNumberFormat="1" applyFont="1" applyBorder="1" applyAlignment="1">
      <alignment horizontal="right"/>
    </xf>
    <xf numFmtId="10" fontId="6" fillId="0" borderId="5" xfId="8" applyNumberFormat="1" applyFont="1" applyBorder="1" applyAlignment="1">
      <alignment horizontal="right"/>
    </xf>
    <xf numFmtId="4" fontId="5" fillId="0" borderId="5" xfId="4" applyNumberFormat="1" applyFont="1" applyFill="1" applyBorder="1" applyAlignment="1">
      <alignment horizontal="right"/>
    </xf>
    <xf numFmtId="4" fontId="4" fillId="0" borderId="5" xfId="4" applyNumberFormat="1" applyFont="1" applyFill="1" applyBorder="1" applyAlignment="1">
      <alignment horizontal="right"/>
    </xf>
    <xf numFmtId="4" fontId="7" fillId="0" borderId="5" xfId="4" applyNumberFormat="1" applyFont="1" applyBorder="1" applyAlignment="1">
      <alignment horizontal="right"/>
    </xf>
    <xf numFmtId="10" fontId="4" fillId="0" borderId="5" xfId="8" applyNumberFormat="1" applyFont="1" applyBorder="1" applyAlignment="1">
      <alignment horizontal="right"/>
    </xf>
    <xf numFmtId="4" fontId="4" fillId="0" borderId="5" xfId="4" applyNumberFormat="1" applyFont="1" applyBorder="1" applyAlignment="1">
      <alignment horizontal="right"/>
    </xf>
    <xf numFmtId="4" fontId="6" fillId="0" borderId="5" xfId="4" applyNumberFormat="1" applyFont="1" applyBorder="1" applyAlignment="1">
      <alignment horizontal="right"/>
    </xf>
    <xf numFmtId="4" fontId="4" fillId="0" borderId="5" xfId="4" quotePrefix="1" applyNumberFormat="1" applyFont="1" applyBorder="1" applyAlignment="1">
      <alignment horizontal="right"/>
    </xf>
    <xf numFmtId="2" fontId="4" fillId="0" borderId="0" xfId="0" applyNumberFormat="1" applyFont="1"/>
    <xf numFmtId="2" fontId="5" fillId="0" borderId="0" xfId="0" applyNumberFormat="1" applyFont="1"/>
    <xf numFmtId="0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7" fillId="0" borderId="0" xfId="4" applyNumberFormat="1" applyFont="1" applyAlignment="1">
      <alignment horizontal="center" vertical="center" wrapText="1"/>
    </xf>
    <xf numFmtId="2" fontId="7" fillId="0" borderId="0" xfId="4" applyNumberFormat="1" applyFont="1" applyAlignment="1">
      <alignment horizontal="center"/>
    </xf>
    <xf numFmtId="4" fontId="7" fillId="0" borderId="0" xfId="2" applyNumberFormat="1" applyFont="1" applyAlignment="1">
      <alignment horizontal="center" vertical="center" wrapText="1"/>
    </xf>
    <xf numFmtId="0" fontId="6" fillId="0" borderId="0" xfId="5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/>
    </xf>
    <xf numFmtId="4" fontId="4" fillId="0" borderId="5" xfId="1" applyNumberFormat="1" applyFont="1" applyBorder="1" applyAlignment="1">
      <alignment horizontal="right"/>
    </xf>
    <xf numFmtId="10" fontId="5" fillId="0" borderId="7" xfId="1" applyNumberFormat="1" applyFont="1" applyBorder="1"/>
    <xf numFmtId="10" fontId="4" fillId="0" borderId="7" xfId="1" applyNumberFormat="1" applyFont="1" applyBorder="1"/>
    <xf numFmtId="0" fontId="4" fillId="0" borderId="0" xfId="0" applyFont="1" applyAlignment="1">
      <alignment horizontal="right"/>
    </xf>
    <xf numFmtId="4" fontId="4" fillId="0" borderId="0" xfId="10" applyNumberFormat="1" applyFont="1" applyAlignment="1">
      <alignment horizontal="center"/>
    </xf>
    <xf numFmtId="4" fontId="7" fillId="0" borderId="5" xfId="10" applyNumberFormat="1" applyFont="1" applyBorder="1"/>
    <xf numFmtId="10" fontId="7" fillId="0" borderId="5" xfId="10" applyNumberFormat="1" applyFont="1" applyBorder="1"/>
    <xf numFmtId="4" fontId="5" fillId="0" borderId="5" xfId="10" applyNumberFormat="1" applyFont="1" applyBorder="1" applyAlignment="1">
      <alignment horizontal="right"/>
    </xf>
    <xf numFmtId="4" fontId="7" fillId="0" borderId="5" xfId="10" applyNumberFormat="1" applyFont="1" applyBorder="1" applyAlignment="1">
      <alignment horizontal="right"/>
    </xf>
    <xf numFmtId="10" fontId="7" fillId="0" borderId="5" xfId="10" applyNumberFormat="1" applyFont="1" applyBorder="1" applyAlignment="1">
      <alignment horizontal="right"/>
    </xf>
    <xf numFmtId="4" fontId="6" fillId="0" borderId="5" xfId="5" applyNumberFormat="1" applyFont="1" applyFill="1" applyBorder="1" applyAlignment="1">
      <alignment horizontal="right"/>
    </xf>
    <xf numFmtId="4" fontId="6" fillId="0" borderId="7" xfId="5" applyNumberFormat="1" applyFont="1" applyBorder="1"/>
    <xf numFmtId="49" fontId="7" fillId="0" borderId="5" xfId="1" applyNumberFormat="1" applyFont="1" applyFill="1" applyBorder="1" applyAlignment="1">
      <alignment horizontal="center"/>
    </xf>
    <xf numFmtId="10" fontId="7" fillId="0" borderId="5" xfId="5" applyNumberFormat="1" applyFont="1" applyFill="1" applyBorder="1"/>
    <xf numFmtId="49" fontId="4" fillId="0" borderId="5" xfId="0" applyNumberFormat="1" applyFont="1" applyFill="1" applyBorder="1"/>
    <xf numFmtId="0" fontId="7" fillId="0" borderId="5" xfId="5" applyFont="1" applyFill="1" applyBorder="1" applyAlignment="1">
      <alignment horizontal="right"/>
    </xf>
    <xf numFmtId="49" fontId="7" fillId="0" borderId="5" xfId="5" applyNumberFormat="1" applyFont="1" applyFill="1" applyBorder="1" applyAlignment="1">
      <alignment horizontal="right"/>
    </xf>
    <xf numFmtId="0" fontId="7" fillId="0" borderId="7" xfId="5" applyFont="1" applyFill="1" applyBorder="1" applyAlignment="1">
      <alignment wrapText="1"/>
    </xf>
    <xf numFmtId="0" fontId="6" fillId="0" borderId="0" xfId="7" applyFont="1" applyAlignment="1">
      <alignment horizontal="center" wrapText="1"/>
    </xf>
    <xf numFmtId="0" fontId="5" fillId="0" borderId="18" xfId="5" applyFont="1" applyFill="1" applyBorder="1" applyAlignment="1">
      <alignment horizontal="left"/>
    </xf>
    <xf numFmtId="0" fontId="4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5" fillId="0" borderId="0" xfId="5" applyFont="1" applyFill="1" applyAlignment="1">
      <alignment horizontal="left"/>
    </xf>
    <xf numFmtId="0" fontId="5" fillId="0" borderId="0" xfId="5" applyFont="1" applyFill="1" applyAlignment="1">
      <alignment horizontal="center"/>
    </xf>
    <xf numFmtId="0" fontId="5" fillId="0" borderId="4" xfId="7" applyFont="1" applyBorder="1" applyAlignment="1">
      <alignment horizontal="center" vertical="center" wrapText="1"/>
    </xf>
    <xf numFmtId="0" fontId="5" fillId="0" borderId="4" xfId="9" applyFont="1" applyBorder="1" applyAlignment="1">
      <alignment horizontal="center" vertical="center" wrapText="1"/>
    </xf>
    <xf numFmtId="0" fontId="4" fillId="0" borderId="4" xfId="9" applyFont="1" applyBorder="1" applyAlignment="1">
      <alignment wrapText="1"/>
    </xf>
    <xf numFmtId="0" fontId="5" fillId="0" borderId="4" xfId="9" applyFont="1" applyBorder="1" applyAlignment="1">
      <alignment wrapText="1"/>
    </xf>
    <xf numFmtId="0" fontId="5" fillId="0" borderId="4" xfId="5" applyFont="1" applyBorder="1" applyAlignment="1">
      <alignment wrapText="1"/>
    </xf>
  </cellXfs>
  <cellStyles count="11">
    <cellStyle name="Excel Built-in Normal" xfId="2"/>
    <cellStyle name="Normal" xfId="0" builtinId="0"/>
    <cellStyle name="Normal 2" xfId="1"/>
    <cellStyle name="Normal 2 2" xfId="3"/>
    <cellStyle name="Normal 3" xfId="4"/>
    <cellStyle name="Normal 4" xfId="7"/>
    <cellStyle name="Normal 5" xfId="8"/>
    <cellStyle name="Normal 6" xfId="10"/>
    <cellStyle name="Normal 7" xfId="6"/>
    <cellStyle name="Normal 8" xfId="9"/>
    <cellStyle name="Normal 9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432"/>
  <sheetViews>
    <sheetView topLeftCell="A415" zoomScale="130" zoomScaleNormal="130" workbookViewId="0">
      <selection activeCell="C441" sqref="C441"/>
    </sheetView>
  </sheetViews>
  <sheetFormatPr defaultRowHeight="11.25"/>
  <cols>
    <col min="1" max="1" width="7.28515625" style="5" customWidth="1"/>
    <col min="2" max="2" width="7.140625" style="5" customWidth="1"/>
    <col min="3" max="3" width="18" style="5" customWidth="1"/>
    <col min="4" max="4" width="56.5703125" style="5" customWidth="1"/>
    <col min="5" max="5" width="17" style="5" customWidth="1"/>
    <col min="6" max="6" width="15" style="5" customWidth="1"/>
    <col min="7" max="7" width="16" style="5" customWidth="1"/>
    <col min="8" max="8" width="11.5703125" style="5" customWidth="1"/>
    <col min="9" max="9" width="11.28515625" style="5" customWidth="1"/>
    <col min="10" max="10" width="4.5703125" style="248" customWidth="1"/>
    <col min="11" max="16384" width="9.140625" style="5"/>
  </cols>
  <sheetData>
    <row r="1" spans="2:10">
      <c r="B1" s="104" t="s">
        <v>705</v>
      </c>
      <c r="C1" s="104"/>
      <c r="D1" s="104"/>
      <c r="E1" s="105"/>
      <c r="F1" s="105"/>
      <c r="G1" s="105"/>
      <c r="H1" s="105"/>
      <c r="I1" s="105" t="s">
        <v>0</v>
      </c>
    </row>
    <row r="2" spans="2:10" s="8" customFormat="1" ht="33.75">
      <c r="B2" s="106" t="s">
        <v>1</v>
      </c>
      <c r="C2" s="106" t="s">
        <v>744</v>
      </c>
      <c r="D2" s="107" t="s">
        <v>2</v>
      </c>
      <c r="E2" s="6" t="s">
        <v>907</v>
      </c>
      <c r="F2" s="2" t="s">
        <v>955</v>
      </c>
      <c r="G2" s="2" t="s">
        <v>956</v>
      </c>
      <c r="H2" s="2" t="s">
        <v>914</v>
      </c>
      <c r="I2" s="2" t="s">
        <v>3</v>
      </c>
      <c r="J2" s="250"/>
    </row>
    <row r="3" spans="2:10">
      <c r="B3" s="108">
        <v>1</v>
      </c>
      <c r="C3" s="108">
        <v>2</v>
      </c>
      <c r="D3" s="108">
        <v>3</v>
      </c>
      <c r="E3" s="108">
        <v>4</v>
      </c>
      <c r="F3" s="108">
        <v>5</v>
      </c>
      <c r="G3" s="52">
        <v>6</v>
      </c>
      <c r="H3" s="52">
        <v>7</v>
      </c>
      <c r="I3" s="52">
        <v>8</v>
      </c>
    </row>
    <row r="4" spans="2:10">
      <c r="B4" s="109">
        <v>710000</v>
      </c>
      <c r="C4" s="109"/>
      <c r="D4" s="109" t="s">
        <v>4</v>
      </c>
      <c r="E4" s="110">
        <f>E5+E11+E14+E21+E24+E26+E34+E38</f>
        <v>10946129</v>
      </c>
      <c r="F4" s="110">
        <f>F5+F11+F14+F21+F24+F26+F34+F38</f>
        <v>10946129</v>
      </c>
      <c r="G4" s="110">
        <f>G5+G11+G14+G21+G24+G26+G34+G38</f>
        <v>11279087.24</v>
      </c>
      <c r="H4" s="110">
        <f>G4/F4*100</f>
        <v>103.04178984187014</v>
      </c>
      <c r="I4" s="260">
        <f>G4/G$112</f>
        <v>0.62050314652434269</v>
      </c>
    </row>
    <row r="5" spans="2:10">
      <c r="B5" s="109">
        <v>711100</v>
      </c>
      <c r="C5" s="109"/>
      <c r="D5" s="109" t="s">
        <v>5</v>
      </c>
      <c r="E5" s="110">
        <f>SUM(E6:E10)</f>
        <v>28600</v>
      </c>
      <c r="F5" s="110">
        <f>SUM(F6:F10)</f>
        <v>28600</v>
      </c>
      <c r="G5" s="110">
        <f>SUM(G6:G10)</f>
        <v>13199.419999999998</v>
      </c>
      <c r="H5" s="110">
        <f>G5/F5*100</f>
        <v>46.151818181818179</v>
      </c>
      <c r="I5" s="260">
        <f t="shared" ref="I5:I68" si="0">G5/G$112</f>
        <v>7.2614755680321672E-4</v>
      </c>
    </row>
    <row r="6" spans="2:10">
      <c r="B6" s="111">
        <v>711111</v>
      </c>
      <c r="C6" s="12" t="s">
        <v>753</v>
      </c>
      <c r="D6" s="111" t="s">
        <v>6</v>
      </c>
      <c r="E6" s="112">
        <v>3100</v>
      </c>
      <c r="F6" s="112">
        <f>E6/12*12</f>
        <v>3100</v>
      </c>
      <c r="G6" s="112">
        <v>1257.3800000000001</v>
      </c>
      <c r="H6" s="112">
        <f>G6/F6*100</f>
        <v>40.560645161290324</v>
      </c>
      <c r="I6" s="261">
        <f t="shared" si="0"/>
        <v>6.9172995099271709E-5</v>
      </c>
    </row>
    <row r="7" spans="2:10">
      <c r="B7" s="111">
        <v>711112</v>
      </c>
      <c r="C7" s="12" t="s">
        <v>753</v>
      </c>
      <c r="D7" s="111" t="s">
        <v>644</v>
      </c>
      <c r="E7" s="112">
        <v>20400</v>
      </c>
      <c r="F7" s="112">
        <f t="shared" ref="F7:F13" si="1">E7/12*12</f>
        <v>20400</v>
      </c>
      <c r="G7" s="112">
        <v>11685.72</v>
      </c>
      <c r="H7" s="112">
        <f t="shared" ref="H7:H70" si="2">G7/F7*100</f>
        <v>57.28294117647058</v>
      </c>
      <c r="I7" s="261">
        <f t="shared" si="0"/>
        <v>6.4287347682598838E-4</v>
      </c>
    </row>
    <row r="8" spans="2:10">
      <c r="B8" s="111">
        <v>711113</v>
      </c>
      <c r="C8" s="12" t="s">
        <v>753</v>
      </c>
      <c r="D8" s="113" t="s">
        <v>7</v>
      </c>
      <c r="E8" s="112">
        <v>100</v>
      </c>
      <c r="F8" s="112">
        <f t="shared" si="1"/>
        <v>100</v>
      </c>
      <c r="G8" s="112">
        <v>34.22</v>
      </c>
      <c r="H8" s="112">
        <f t="shared" si="2"/>
        <v>34.22</v>
      </c>
      <c r="I8" s="261">
        <f t="shared" si="0"/>
        <v>1.8825652486098694E-6</v>
      </c>
    </row>
    <row r="9" spans="2:10">
      <c r="B9" s="111">
        <v>711114</v>
      </c>
      <c r="C9" s="12" t="s">
        <v>753</v>
      </c>
      <c r="D9" s="111" t="s">
        <v>8</v>
      </c>
      <c r="E9" s="112">
        <v>200</v>
      </c>
      <c r="F9" s="112">
        <f t="shared" si="1"/>
        <v>200</v>
      </c>
      <c r="G9" s="112">
        <v>0</v>
      </c>
      <c r="H9" s="112">
        <f t="shared" si="2"/>
        <v>0</v>
      </c>
      <c r="I9" s="261">
        <f t="shared" si="0"/>
        <v>0</v>
      </c>
    </row>
    <row r="10" spans="2:10">
      <c r="B10" s="111">
        <v>711115</v>
      </c>
      <c r="C10" s="12" t="s">
        <v>753</v>
      </c>
      <c r="D10" s="113" t="s">
        <v>9</v>
      </c>
      <c r="E10" s="112">
        <v>4800</v>
      </c>
      <c r="F10" s="112">
        <f t="shared" si="1"/>
        <v>4800</v>
      </c>
      <c r="G10" s="112">
        <v>222.1</v>
      </c>
      <c r="H10" s="112">
        <f t="shared" si="2"/>
        <v>4.6270833333333332</v>
      </c>
      <c r="I10" s="261">
        <f t="shared" si="0"/>
        <v>1.221851962934693E-5</v>
      </c>
    </row>
    <row r="11" spans="2:10">
      <c r="B11" s="109">
        <v>713100</v>
      </c>
      <c r="C11" s="109"/>
      <c r="D11" s="109" t="s">
        <v>10</v>
      </c>
      <c r="E11" s="110">
        <f>SUM(E12:E13)</f>
        <v>1500</v>
      </c>
      <c r="F11" s="112">
        <f t="shared" si="1"/>
        <v>1500</v>
      </c>
      <c r="G11" s="110">
        <f>SUM(G12:G13)</f>
        <v>1699.88</v>
      </c>
      <c r="H11" s="110">
        <f t="shared" si="2"/>
        <v>113.32533333333335</v>
      </c>
      <c r="I11" s="260">
        <f t="shared" si="0"/>
        <v>9.3516511245088978E-5</v>
      </c>
    </row>
    <row r="12" spans="2:10">
      <c r="B12" s="111">
        <v>713111</v>
      </c>
      <c r="C12" s="12" t="s">
        <v>753</v>
      </c>
      <c r="D12" s="111" t="s">
        <v>11</v>
      </c>
      <c r="E12" s="112">
        <v>1400</v>
      </c>
      <c r="F12" s="112">
        <f t="shared" si="1"/>
        <v>1400</v>
      </c>
      <c r="G12" s="112">
        <v>1266.3900000000001</v>
      </c>
      <c r="H12" s="112">
        <f t="shared" si="2"/>
        <v>90.456428571428589</v>
      </c>
      <c r="I12" s="261">
        <f t="shared" si="0"/>
        <v>6.9668667597517603E-5</v>
      </c>
    </row>
    <row r="13" spans="2:10">
      <c r="B13" s="111">
        <v>713113</v>
      </c>
      <c r="C13" s="12" t="s">
        <v>753</v>
      </c>
      <c r="D13" s="111" t="s">
        <v>12</v>
      </c>
      <c r="E13" s="112">
        <v>100</v>
      </c>
      <c r="F13" s="112">
        <f t="shared" si="1"/>
        <v>100</v>
      </c>
      <c r="G13" s="112">
        <v>433.49</v>
      </c>
      <c r="H13" s="112">
        <f t="shared" si="2"/>
        <v>433.49</v>
      </c>
      <c r="I13" s="261">
        <f t="shared" si="0"/>
        <v>2.3847843647571369E-5</v>
      </c>
    </row>
    <row r="14" spans="2:10">
      <c r="B14" s="109">
        <v>714100</v>
      </c>
      <c r="C14" s="109"/>
      <c r="D14" s="109" t="s">
        <v>13</v>
      </c>
      <c r="E14" s="110">
        <f>SUM(E15:E20)</f>
        <v>1388800</v>
      </c>
      <c r="F14" s="110">
        <f>SUM(F15:F20)</f>
        <v>1388800</v>
      </c>
      <c r="G14" s="110">
        <f>SUM(G15:G20)</f>
        <v>1154681.8900000001</v>
      </c>
      <c r="H14" s="110">
        <f t="shared" si="2"/>
        <v>83.142417194700471</v>
      </c>
      <c r="I14" s="260">
        <f t="shared" si="0"/>
        <v>6.3523202785305793E-2</v>
      </c>
    </row>
    <row r="15" spans="2:10">
      <c r="B15" s="111">
        <v>714111</v>
      </c>
      <c r="C15" s="12" t="s">
        <v>753</v>
      </c>
      <c r="D15" s="111" t="s">
        <v>14</v>
      </c>
      <c r="E15" s="112">
        <v>88000</v>
      </c>
      <c r="F15" s="112">
        <f>E15/12*12</f>
        <v>88000</v>
      </c>
      <c r="G15" s="112">
        <v>79512.429999999993</v>
      </c>
      <c r="H15" s="112">
        <f t="shared" si="2"/>
        <v>90.355034090909086</v>
      </c>
      <c r="I15" s="261">
        <f t="shared" si="0"/>
        <v>4.374264685871561E-3</v>
      </c>
    </row>
    <row r="16" spans="2:10">
      <c r="B16" s="111">
        <v>714112</v>
      </c>
      <c r="C16" s="12" t="s">
        <v>753</v>
      </c>
      <c r="D16" s="111" t="s">
        <v>15</v>
      </c>
      <c r="E16" s="112">
        <v>67000</v>
      </c>
      <c r="F16" s="112">
        <f t="shared" ref="F16:F20" si="3">E16/12*12</f>
        <v>67000</v>
      </c>
      <c r="G16" s="112">
        <v>47460.42</v>
      </c>
      <c r="H16" s="112">
        <f t="shared" si="2"/>
        <v>70.836447761194037</v>
      </c>
      <c r="I16" s="261">
        <f t="shared" si="0"/>
        <v>2.6109683628412861E-3</v>
      </c>
    </row>
    <row r="17" spans="2:9">
      <c r="B17" s="111">
        <v>714113</v>
      </c>
      <c r="C17" s="12" t="s">
        <v>753</v>
      </c>
      <c r="D17" s="111" t="s">
        <v>16</v>
      </c>
      <c r="E17" s="112">
        <v>244300</v>
      </c>
      <c r="F17" s="112">
        <f t="shared" si="3"/>
        <v>244300</v>
      </c>
      <c r="G17" s="112">
        <v>249456.66</v>
      </c>
      <c r="H17" s="112">
        <f t="shared" si="2"/>
        <v>102.11079001227998</v>
      </c>
      <c r="I17" s="261">
        <f t="shared" si="0"/>
        <v>1.3723507865291865E-2</v>
      </c>
    </row>
    <row r="18" spans="2:9">
      <c r="B18" s="111">
        <v>714121</v>
      </c>
      <c r="C18" s="12" t="s">
        <v>753</v>
      </c>
      <c r="D18" s="111" t="s">
        <v>17</v>
      </c>
      <c r="E18" s="112">
        <v>55600</v>
      </c>
      <c r="F18" s="112">
        <f t="shared" si="3"/>
        <v>55600</v>
      </c>
      <c r="G18" s="112">
        <v>64680.35</v>
      </c>
      <c r="H18" s="112">
        <f t="shared" si="2"/>
        <v>116.33156474820143</v>
      </c>
      <c r="I18" s="261">
        <f t="shared" si="0"/>
        <v>3.5582986317335874E-3</v>
      </c>
    </row>
    <row r="19" spans="2:9">
      <c r="B19" s="111">
        <v>714131</v>
      </c>
      <c r="C19" s="12" t="s">
        <v>753</v>
      </c>
      <c r="D19" s="111" t="s">
        <v>18</v>
      </c>
      <c r="E19" s="112">
        <v>583900</v>
      </c>
      <c r="F19" s="112">
        <f t="shared" si="3"/>
        <v>583900</v>
      </c>
      <c r="G19" s="112">
        <v>483558.28</v>
      </c>
      <c r="H19" s="112">
        <f t="shared" si="2"/>
        <v>82.81525603699265</v>
      </c>
      <c r="I19" s="261">
        <f t="shared" si="0"/>
        <v>2.660227976638109E-2</v>
      </c>
    </row>
    <row r="20" spans="2:9">
      <c r="B20" s="111">
        <v>714132</v>
      </c>
      <c r="C20" s="12" t="s">
        <v>753</v>
      </c>
      <c r="D20" s="111" t="s">
        <v>19</v>
      </c>
      <c r="E20" s="112">
        <v>350000</v>
      </c>
      <c r="F20" s="112">
        <f t="shared" si="3"/>
        <v>350000</v>
      </c>
      <c r="G20" s="112">
        <v>230013.75</v>
      </c>
      <c r="H20" s="112">
        <f t="shared" si="2"/>
        <v>65.718214285714282</v>
      </c>
      <c r="I20" s="261">
        <f t="shared" si="0"/>
        <v>1.2653883473186392E-2</v>
      </c>
    </row>
    <row r="21" spans="2:9">
      <c r="B21" s="109">
        <v>715100</v>
      </c>
      <c r="C21" s="109"/>
      <c r="D21" s="109" t="s">
        <v>20</v>
      </c>
      <c r="E21" s="110">
        <f>SUM(E22:E23)</f>
        <v>200</v>
      </c>
      <c r="F21" s="110">
        <f>SUM(F22:F23)</f>
        <v>200</v>
      </c>
      <c r="G21" s="110">
        <f>SUM(G22:G23)</f>
        <v>1722.8100000000002</v>
      </c>
      <c r="H21" s="110">
        <f t="shared" si="2"/>
        <v>861.40500000000009</v>
      </c>
      <c r="I21" s="260">
        <f t="shared" si="0"/>
        <v>9.47779729970067E-5</v>
      </c>
    </row>
    <row r="22" spans="2:9" ht="22.5">
      <c r="B22" s="111">
        <v>715132</v>
      </c>
      <c r="C22" s="12" t="s">
        <v>753</v>
      </c>
      <c r="D22" s="113" t="s">
        <v>21</v>
      </c>
      <c r="E22" s="112">
        <v>0</v>
      </c>
      <c r="F22" s="112">
        <f>E22/12*12</f>
        <v>0</v>
      </c>
      <c r="G22" s="112">
        <v>64.180000000000007</v>
      </c>
      <c r="H22" s="259" t="e">
        <f t="shared" si="2"/>
        <v>#DIV/0!</v>
      </c>
      <c r="I22" s="261">
        <f t="shared" si="0"/>
        <v>3.5307725790701761E-6</v>
      </c>
    </row>
    <row r="23" spans="2:9">
      <c r="B23" s="111">
        <v>715141</v>
      </c>
      <c r="C23" s="12" t="s">
        <v>753</v>
      </c>
      <c r="D23" s="111" t="s">
        <v>745</v>
      </c>
      <c r="E23" s="112">
        <v>200</v>
      </c>
      <c r="F23" s="112">
        <f>E23/12*12</f>
        <v>200</v>
      </c>
      <c r="G23" s="112">
        <v>1658.63</v>
      </c>
      <c r="H23" s="112">
        <f t="shared" si="2"/>
        <v>829.31500000000005</v>
      </c>
      <c r="I23" s="212">
        <f t="shared" si="0"/>
        <v>9.1247200417936522E-5</v>
      </c>
    </row>
    <row r="24" spans="2:9">
      <c r="B24" s="109">
        <v>715900</v>
      </c>
      <c r="C24" s="109"/>
      <c r="D24" s="109" t="s">
        <v>22</v>
      </c>
      <c r="E24" s="110">
        <f>SUM(E25)</f>
        <v>60</v>
      </c>
      <c r="F24" s="211">
        <f>SUM(F25)</f>
        <v>60</v>
      </c>
      <c r="G24" s="110">
        <f>SUM(G25)</f>
        <v>739.03</v>
      </c>
      <c r="H24" s="211">
        <f t="shared" si="2"/>
        <v>1231.7166666666667</v>
      </c>
      <c r="I24" s="213">
        <f t="shared" si="0"/>
        <v>4.0656697711284383E-5</v>
      </c>
    </row>
    <row r="25" spans="2:9" ht="22.5">
      <c r="B25" s="111">
        <v>715914</v>
      </c>
      <c r="C25" s="12" t="s">
        <v>753</v>
      </c>
      <c r="D25" s="113" t="s">
        <v>23</v>
      </c>
      <c r="E25" s="112">
        <v>60</v>
      </c>
      <c r="F25" s="112">
        <f>E25/12*12</f>
        <v>60</v>
      </c>
      <c r="G25" s="112">
        <v>739.03</v>
      </c>
      <c r="H25" s="112">
        <f t="shared" si="2"/>
        <v>1231.7166666666667</v>
      </c>
      <c r="I25" s="212">
        <f t="shared" si="0"/>
        <v>4.0656697711284383E-5</v>
      </c>
    </row>
    <row r="26" spans="2:9">
      <c r="B26" s="109">
        <v>716100</v>
      </c>
      <c r="C26" s="109"/>
      <c r="D26" s="114" t="s">
        <v>657</v>
      </c>
      <c r="E26" s="110">
        <f>SUM(E27:E33)</f>
        <v>2747417</v>
      </c>
      <c r="F26" s="211">
        <f>SUM(F27:F33)</f>
        <v>2747417</v>
      </c>
      <c r="G26" s="110">
        <f>SUM(G27:G33)</f>
        <v>2906819.64</v>
      </c>
      <c r="H26" s="211">
        <f t="shared" si="2"/>
        <v>105.80190921145207</v>
      </c>
      <c r="I26" s="213">
        <f t="shared" si="0"/>
        <v>0.15991460076682207</v>
      </c>
    </row>
    <row r="27" spans="2:9">
      <c r="B27" s="111">
        <v>716111</v>
      </c>
      <c r="C27" s="12" t="s">
        <v>753</v>
      </c>
      <c r="D27" s="113" t="s">
        <v>24</v>
      </c>
      <c r="E27" s="112">
        <v>2081170</v>
      </c>
      <c r="F27" s="112">
        <f>E27/12*12</f>
        <v>2081170</v>
      </c>
      <c r="G27" s="112">
        <v>2252933.33</v>
      </c>
      <c r="H27" s="112">
        <f t="shared" si="2"/>
        <v>108.25320997323622</v>
      </c>
      <c r="I27" s="212">
        <f t="shared" si="0"/>
        <v>0.12394196360294889</v>
      </c>
    </row>
    <row r="28" spans="2:9">
      <c r="B28" s="111">
        <v>716112</v>
      </c>
      <c r="C28" s="12" t="s">
        <v>753</v>
      </c>
      <c r="D28" s="113" t="s">
        <v>25</v>
      </c>
      <c r="E28" s="112">
        <v>159047</v>
      </c>
      <c r="F28" s="112">
        <f t="shared" ref="F28:F33" si="4">E28/12*12</f>
        <v>159047</v>
      </c>
      <c r="G28" s="112">
        <v>155239.23000000001</v>
      </c>
      <c r="H28" s="112">
        <f t="shared" si="2"/>
        <v>97.605883795356092</v>
      </c>
      <c r="I28" s="212">
        <f t="shared" si="0"/>
        <v>8.5402682530378339E-3</v>
      </c>
    </row>
    <row r="29" spans="2:9">
      <c r="B29" s="111">
        <v>716113</v>
      </c>
      <c r="C29" s="12" t="s">
        <v>753</v>
      </c>
      <c r="D29" s="113" t="s">
        <v>26</v>
      </c>
      <c r="E29" s="112">
        <v>5000</v>
      </c>
      <c r="F29" s="112">
        <f t="shared" si="4"/>
        <v>5000</v>
      </c>
      <c r="G29" s="112">
        <v>9462.02</v>
      </c>
      <c r="H29" s="112">
        <f t="shared" si="2"/>
        <v>189.24040000000002</v>
      </c>
      <c r="I29" s="212">
        <f t="shared" si="0"/>
        <v>5.205397438238327E-4</v>
      </c>
    </row>
    <row r="30" spans="2:9">
      <c r="B30" s="111">
        <v>716114</v>
      </c>
      <c r="C30" s="12" t="s">
        <v>753</v>
      </c>
      <c r="D30" s="113" t="s">
        <v>27</v>
      </c>
      <c r="E30" s="112">
        <v>2200</v>
      </c>
      <c r="F30" s="112">
        <f t="shared" si="4"/>
        <v>2200</v>
      </c>
      <c r="G30" s="112">
        <v>1582.75</v>
      </c>
      <c r="H30" s="112">
        <f t="shared" si="2"/>
        <v>71.943181818181827</v>
      </c>
      <c r="I30" s="212">
        <f t="shared" si="0"/>
        <v>8.7072768767892182E-5</v>
      </c>
    </row>
    <row r="31" spans="2:9" ht="22.5">
      <c r="B31" s="111">
        <v>716115</v>
      </c>
      <c r="C31" s="12" t="s">
        <v>753</v>
      </c>
      <c r="D31" s="113" t="s">
        <v>28</v>
      </c>
      <c r="E31" s="112">
        <v>240000</v>
      </c>
      <c r="F31" s="112">
        <f t="shared" si="4"/>
        <v>240000</v>
      </c>
      <c r="G31" s="112">
        <v>248036.16</v>
      </c>
      <c r="H31" s="112">
        <f t="shared" si="2"/>
        <v>103.34840000000001</v>
      </c>
      <c r="I31" s="212">
        <f t="shared" si="0"/>
        <v>1.3645361052444106E-2</v>
      </c>
    </row>
    <row r="32" spans="2:9" ht="22.5">
      <c r="B32" s="111">
        <v>716116</v>
      </c>
      <c r="C32" s="12" t="s">
        <v>753</v>
      </c>
      <c r="D32" s="113" t="s">
        <v>29</v>
      </c>
      <c r="E32" s="112">
        <v>110000</v>
      </c>
      <c r="F32" s="112">
        <f t="shared" si="4"/>
        <v>110000</v>
      </c>
      <c r="G32" s="112">
        <v>119974.62</v>
      </c>
      <c r="H32" s="112">
        <f t="shared" si="2"/>
        <v>109.06783636363635</v>
      </c>
      <c r="I32" s="212">
        <f t="shared" si="0"/>
        <v>6.6002352521091351E-3</v>
      </c>
    </row>
    <row r="33" spans="2:10">
      <c r="B33" s="111">
        <v>716117</v>
      </c>
      <c r="C33" s="12" t="s">
        <v>753</v>
      </c>
      <c r="D33" s="113" t="s">
        <v>30</v>
      </c>
      <c r="E33" s="112">
        <v>150000</v>
      </c>
      <c r="F33" s="112">
        <f t="shared" si="4"/>
        <v>150000</v>
      </c>
      <c r="G33" s="112">
        <v>119591.53</v>
      </c>
      <c r="H33" s="112">
        <f t="shared" si="2"/>
        <v>79.727686666666671</v>
      </c>
      <c r="I33" s="212">
        <f t="shared" si="0"/>
        <v>6.5791600936903755E-3</v>
      </c>
    </row>
    <row r="34" spans="2:10">
      <c r="B34" s="109">
        <v>717100</v>
      </c>
      <c r="C34" s="109"/>
      <c r="D34" s="109" t="s">
        <v>31</v>
      </c>
      <c r="E34" s="110">
        <f>SUM(E35:E37)</f>
        <v>6779352</v>
      </c>
      <c r="F34" s="211">
        <f>SUM(F35:F37)</f>
        <v>6779352</v>
      </c>
      <c r="G34" s="110">
        <f>SUM(G35:G37)</f>
        <v>7200085.1099999994</v>
      </c>
      <c r="H34" s="211">
        <f t="shared" si="2"/>
        <v>106.2060962463669</v>
      </c>
      <c r="I34" s="213">
        <f t="shared" si="0"/>
        <v>0.39610257203738652</v>
      </c>
    </row>
    <row r="35" spans="2:10">
      <c r="B35" s="111">
        <v>717114</v>
      </c>
      <c r="C35" s="12" t="s">
        <v>754</v>
      </c>
      <c r="D35" s="111" t="s">
        <v>658</v>
      </c>
      <c r="E35" s="112">
        <v>201382</v>
      </c>
      <c r="F35" s="112">
        <f>E35/12*12</f>
        <v>201382</v>
      </c>
      <c r="G35" s="112">
        <v>201527.8</v>
      </c>
      <c r="H35" s="214">
        <f t="shared" si="2"/>
        <v>100.07239971794897</v>
      </c>
      <c r="I35" s="212">
        <f t="shared" si="0"/>
        <v>1.1086768933629457E-2</v>
      </c>
    </row>
    <row r="36" spans="2:10">
      <c r="B36" s="111">
        <v>717131</v>
      </c>
      <c r="C36" s="12" t="s">
        <v>754</v>
      </c>
      <c r="D36" s="111" t="s">
        <v>659</v>
      </c>
      <c r="E36" s="112">
        <v>624351</v>
      </c>
      <c r="F36" s="112">
        <f t="shared" ref="F36:F37" si="5">E36/12*12</f>
        <v>624351</v>
      </c>
      <c r="G36" s="112">
        <v>662676.80000000005</v>
      </c>
      <c r="H36" s="214">
        <f t="shared" si="2"/>
        <v>106.138502220706</v>
      </c>
      <c r="I36" s="212">
        <f t="shared" si="0"/>
        <v>3.6456233627702887E-2</v>
      </c>
    </row>
    <row r="37" spans="2:10">
      <c r="B37" s="111">
        <v>717141</v>
      </c>
      <c r="C37" s="12" t="s">
        <v>753</v>
      </c>
      <c r="D37" s="111" t="s">
        <v>855</v>
      </c>
      <c r="E37" s="112">
        <v>5953619</v>
      </c>
      <c r="F37" s="112">
        <f t="shared" si="5"/>
        <v>5953619</v>
      </c>
      <c r="G37" s="112">
        <v>6335880.5099999998</v>
      </c>
      <c r="H37" s="214">
        <f t="shared" si="2"/>
        <v>106.42065792251738</v>
      </c>
      <c r="I37" s="212">
        <f t="shared" si="0"/>
        <v>0.34855956947605421</v>
      </c>
    </row>
    <row r="38" spans="2:10">
      <c r="B38" s="109">
        <v>719100</v>
      </c>
      <c r="C38" s="109"/>
      <c r="D38" s="109" t="s">
        <v>32</v>
      </c>
      <c r="E38" s="110">
        <f>SUM(E39:E40)</f>
        <v>200</v>
      </c>
      <c r="F38" s="211">
        <f>SUM(F39:F40)</f>
        <v>200</v>
      </c>
      <c r="G38" s="110">
        <f>SUM(G39:G40)</f>
        <v>139.46</v>
      </c>
      <c r="H38" s="211">
        <f t="shared" si="2"/>
        <v>69.73</v>
      </c>
      <c r="I38" s="213">
        <f t="shared" si="0"/>
        <v>7.6721960716286499E-6</v>
      </c>
    </row>
    <row r="39" spans="2:10">
      <c r="B39" s="111">
        <v>719114</v>
      </c>
      <c r="C39" s="12" t="s">
        <v>755</v>
      </c>
      <c r="D39" s="111" t="s">
        <v>33</v>
      </c>
      <c r="E39" s="112">
        <v>100</v>
      </c>
      <c r="F39" s="112">
        <f>E39/12*12</f>
        <v>100</v>
      </c>
      <c r="G39" s="112">
        <v>0</v>
      </c>
      <c r="H39" s="112">
        <f t="shared" si="2"/>
        <v>0</v>
      </c>
      <c r="I39" s="212">
        <f t="shared" si="0"/>
        <v>0</v>
      </c>
    </row>
    <row r="40" spans="2:10" ht="22.5">
      <c r="B40" s="111">
        <v>719115</v>
      </c>
      <c r="C40" s="12" t="s">
        <v>755</v>
      </c>
      <c r="D40" s="113" t="s">
        <v>34</v>
      </c>
      <c r="E40" s="112">
        <v>100</v>
      </c>
      <c r="F40" s="112">
        <f>E40/12*12</f>
        <v>100</v>
      </c>
      <c r="G40" s="112">
        <v>139.46</v>
      </c>
      <c r="H40" s="112">
        <f t="shared" si="2"/>
        <v>139.46</v>
      </c>
      <c r="I40" s="212">
        <f t="shared" si="0"/>
        <v>7.6721960716286499E-6</v>
      </c>
    </row>
    <row r="41" spans="2:10">
      <c r="B41" s="109">
        <v>720000</v>
      </c>
      <c r="C41" s="109"/>
      <c r="D41" s="109" t="s">
        <v>35</v>
      </c>
      <c r="E41" s="110">
        <f>E42+E46+E48+E52+E56+E68+E78+E82</f>
        <v>3395979</v>
      </c>
      <c r="F41" s="211">
        <f>F42+F46+F48+F52+F56+F68+F78+F82</f>
        <v>3395979</v>
      </c>
      <c r="G41" s="110">
        <f>G42+G46+G48+G52+G56+G68+G78+G82</f>
        <v>3138597.4600000004</v>
      </c>
      <c r="H41" s="211">
        <f t="shared" si="2"/>
        <v>92.420991413668943</v>
      </c>
      <c r="I41" s="213">
        <f t="shared" si="0"/>
        <v>0.17266553207396859</v>
      </c>
    </row>
    <row r="42" spans="2:10">
      <c r="B42" s="109">
        <v>721100</v>
      </c>
      <c r="C42" s="109"/>
      <c r="D42" s="114" t="s">
        <v>36</v>
      </c>
      <c r="E42" s="110">
        <f>SUM(E43:E45)</f>
        <v>429079</v>
      </c>
      <c r="F42" s="211">
        <f>SUM(F43:F45)</f>
        <v>429079</v>
      </c>
      <c r="G42" s="110">
        <f>SUM(G43:G45)</f>
        <v>385295.51</v>
      </c>
      <c r="H42" s="211">
        <f t="shared" si="2"/>
        <v>89.79593734487122</v>
      </c>
      <c r="I42" s="213">
        <f t="shared" si="0"/>
        <v>2.1196491454454014E-2</v>
      </c>
    </row>
    <row r="43" spans="2:10">
      <c r="B43" s="111">
        <v>721112</v>
      </c>
      <c r="C43" s="12" t="s">
        <v>757</v>
      </c>
      <c r="D43" s="111" t="s">
        <v>37</v>
      </c>
      <c r="E43" s="115">
        <v>344079</v>
      </c>
      <c r="F43" s="112">
        <f>E43/12*12</f>
        <v>344079</v>
      </c>
      <c r="G43" s="115">
        <v>337730.89</v>
      </c>
      <c r="H43" s="112">
        <f t="shared" si="2"/>
        <v>98.155042882593818</v>
      </c>
      <c r="I43" s="212">
        <f t="shared" si="0"/>
        <v>1.8579790674929354E-2</v>
      </c>
      <c r="J43" s="251"/>
    </row>
    <row r="44" spans="2:10">
      <c r="B44" s="111">
        <v>721121</v>
      </c>
      <c r="C44" s="12" t="s">
        <v>758</v>
      </c>
      <c r="D44" s="111" t="s">
        <v>38</v>
      </c>
      <c r="E44" s="115">
        <v>25000</v>
      </c>
      <c r="F44" s="112">
        <f t="shared" ref="F44:F45" si="6">E44/12*12</f>
        <v>25000</v>
      </c>
      <c r="G44" s="115">
        <v>8960.8700000000008</v>
      </c>
      <c r="H44" s="112">
        <f t="shared" si="2"/>
        <v>35.843480000000007</v>
      </c>
      <c r="I44" s="212">
        <f t="shared" si="0"/>
        <v>4.9296968028377322E-4</v>
      </c>
    </row>
    <row r="45" spans="2:10">
      <c r="B45" s="111">
        <v>721129</v>
      </c>
      <c r="C45" s="12" t="s">
        <v>759</v>
      </c>
      <c r="D45" s="111" t="s">
        <v>743</v>
      </c>
      <c r="E45" s="115">
        <v>60000</v>
      </c>
      <c r="F45" s="112">
        <f t="shared" si="6"/>
        <v>60000</v>
      </c>
      <c r="G45" s="115">
        <v>38603.75</v>
      </c>
      <c r="H45" s="112">
        <f t="shared" si="2"/>
        <v>64.339583333333323</v>
      </c>
      <c r="I45" s="212">
        <f t="shared" si="0"/>
        <v>2.1237310992408896E-3</v>
      </c>
    </row>
    <row r="46" spans="2:10">
      <c r="B46" s="109">
        <v>721200</v>
      </c>
      <c r="C46" s="109"/>
      <c r="D46" s="109" t="s">
        <v>39</v>
      </c>
      <c r="E46" s="110">
        <f>SUM(E47)</f>
        <v>1500</v>
      </c>
      <c r="F46" s="211">
        <f>SUM(F47)</f>
        <v>1500</v>
      </c>
      <c r="G46" s="110">
        <f>SUM(G47)</f>
        <v>0</v>
      </c>
      <c r="H46" s="211">
        <f t="shared" si="2"/>
        <v>0</v>
      </c>
      <c r="I46" s="213">
        <f t="shared" si="0"/>
        <v>0</v>
      </c>
    </row>
    <row r="47" spans="2:10">
      <c r="B47" s="111">
        <v>721227</v>
      </c>
      <c r="C47" s="12" t="s">
        <v>760</v>
      </c>
      <c r="D47" s="111" t="s">
        <v>40</v>
      </c>
      <c r="E47" s="115">
        <v>1500</v>
      </c>
      <c r="F47" s="112">
        <f>E47/12*12</f>
        <v>1500</v>
      </c>
      <c r="G47" s="115">
        <v>0</v>
      </c>
      <c r="H47" s="112">
        <f t="shared" si="2"/>
        <v>0</v>
      </c>
      <c r="I47" s="212">
        <f t="shared" si="0"/>
        <v>0</v>
      </c>
    </row>
    <row r="48" spans="2:10">
      <c r="B48" s="109">
        <v>722100</v>
      </c>
      <c r="C48" s="109"/>
      <c r="D48" s="109" t="s">
        <v>41</v>
      </c>
      <c r="E48" s="110">
        <f>SUM(E49:E51)</f>
        <v>290000</v>
      </c>
      <c r="F48" s="211">
        <f>SUM(F49:F51)</f>
        <v>290000</v>
      </c>
      <c r="G48" s="110">
        <f>SUM(G49:G51)</f>
        <v>253967.7</v>
      </c>
      <c r="H48" s="211">
        <f t="shared" si="2"/>
        <v>87.575068965517247</v>
      </c>
      <c r="I48" s="213">
        <f t="shared" si="0"/>
        <v>1.397167639653351E-2</v>
      </c>
    </row>
    <row r="49" spans="2:10">
      <c r="B49" s="111">
        <v>722131</v>
      </c>
      <c r="C49" s="12" t="s">
        <v>753</v>
      </c>
      <c r="D49" s="111" t="s">
        <v>42</v>
      </c>
      <c r="E49" s="115">
        <v>140000</v>
      </c>
      <c r="F49" s="112">
        <f>E49/12*12</f>
        <v>140000</v>
      </c>
      <c r="G49" s="115">
        <v>131155.70000000001</v>
      </c>
      <c r="H49" s="112">
        <f t="shared" si="2"/>
        <v>93.682642857142866</v>
      </c>
      <c r="I49" s="212">
        <f t="shared" si="0"/>
        <v>7.2153466679456884E-3</v>
      </c>
    </row>
    <row r="50" spans="2:10">
      <c r="B50" s="111">
        <v>722133</v>
      </c>
      <c r="C50" s="12" t="s">
        <v>753</v>
      </c>
      <c r="D50" s="111" t="s">
        <v>43</v>
      </c>
      <c r="E50" s="115">
        <v>130000</v>
      </c>
      <c r="F50" s="112">
        <f t="shared" ref="F50:F51" si="7">E50/12*12</f>
        <v>130000</v>
      </c>
      <c r="G50" s="115">
        <v>109492</v>
      </c>
      <c r="H50" s="112">
        <f t="shared" si="2"/>
        <v>84.22461538461539</v>
      </c>
      <c r="I50" s="212">
        <f t="shared" si="0"/>
        <v>6.0235486324018645E-3</v>
      </c>
    </row>
    <row r="51" spans="2:10">
      <c r="B51" s="111">
        <v>722134</v>
      </c>
      <c r="C51" s="12" t="s">
        <v>753</v>
      </c>
      <c r="D51" s="111" t="s">
        <v>44</v>
      </c>
      <c r="E51" s="115">
        <v>20000</v>
      </c>
      <c r="F51" s="112">
        <f t="shared" si="7"/>
        <v>20000</v>
      </c>
      <c r="G51" s="115">
        <v>13320</v>
      </c>
      <c r="H51" s="112">
        <f t="shared" si="2"/>
        <v>66.600000000000009</v>
      </c>
      <c r="I51" s="212">
        <f t="shared" si="0"/>
        <v>7.3278109618595726E-4</v>
      </c>
    </row>
    <row r="52" spans="2:10">
      <c r="B52" s="109">
        <v>722300</v>
      </c>
      <c r="C52" s="109"/>
      <c r="D52" s="109" t="s">
        <v>45</v>
      </c>
      <c r="E52" s="110">
        <f>SUM(E53:E55)</f>
        <v>725000</v>
      </c>
      <c r="F52" s="211">
        <f>SUM(F53:F55)</f>
        <v>725000</v>
      </c>
      <c r="G52" s="110">
        <f>SUM(G53:G55)</f>
        <v>572687.43000000005</v>
      </c>
      <c r="H52" s="211">
        <f t="shared" si="2"/>
        <v>78.99136965517242</v>
      </c>
      <c r="I52" s="213">
        <f t="shared" si="0"/>
        <v>3.1505594799348252E-2</v>
      </c>
    </row>
    <row r="53" spans="2:10">
      <c r="B53" s="111">
        <v>722321</v>
      </c>
      <c r="C53" s="12" t="s">
        <v>753</v>
      </c>
      <c r="D53" s="111" t="s">
        <v>46</v>
      </c>
      <c r="E53" s="115">
        <v>645000</v>
      </c>
      <c r="F53" s="112">
        <f>E53/12*12</f>
        <v>645000</v>
      </c>
      <c r="G53" s="115">
        <v>559131.53</v>
      </c>
      <c r="H53" s="112">
        <f t="shared" si="2"/>
        <v>86.687058914728681</v>
      </c>
      <c r="I53" s="212">
        <f t="shared" si="0"/>
        <v>3.0759835995910773E-2</v>
      </c>
    </row>
    <row r="54" spans="2:10" ht="22.5">
      <c r="B54" s="111" t="s">
        <v>661</v>
      </c>
      <c r="C54" s="12" t="s">
        <v>761</v>
      </c>
      <c r="D54" s="113" t="s">
        <v>47</v>
      </c>
      <c r="E54" s="115">
        <v>70000</v>
      </c>
      <c r="F54" s="112">
        <f t="shared" ref="F54:F55" si="8">E54/12*12</f>
        <v>70000</v>
      </c>
      <c r="G54" s="115">
        <v>12227.4</v>
      </c>
      <c r="H54" s="112">
        <f t="shared" si="2"/>
        <v>17.467714285714287</v>
      </c>
      <c r="I54" s="212">
        <f t="shared" si="0"/>
        <v>6.726732414042173E-4</v>
      </c>
    </row>
    <row r="55" spans="2:10" ht="22.5">
      <c r="B55" s="111" t="s">
        <v>691</v>
      </c>
      <c r="C55" s="12" t="s">
        <v>762</v>
      </c>
      <c r="D55" s="113" t="s">
        <v>48</v>
      </c>
      <c r="E55" s="115">
        <v>10000</v>
      </c>
      <c r="F55" s="112">
        <f t="shared" si="8"/>
        <v>10000</v>
      </c>
      <c r="G55" s="115">
        <v>1328.5</v>
      </c>
      <c r="H55" s="112">
        <f t="shared" si="2"/>
        <v>13.285</v>
      </c>
      <c r="I55" s="212">
        <f t="shared" si="0"/>
        <v>7.3085562033261588E-5</v>
      </c>
    </row>
    <row r="56" spans="2:10">
      <c r="B56" s="109">
        <v>722400</v>
      </c>
      <c r="C56" s="109"/>
      <c r="D56" s="109" t="s">
        <v>49</v>
      </c>
      <c r="E56" s="110">
        <f>SUM(E57:E67)</f>
        <v>711500</v>
      </c>
      <c r="F56" s="211">
        <f>SUM(F57:F67)</f>
        <v>711500</v>
      </c>
      <c r="G56" s="110">
        <f>SUM(G57:G67)</f>
        <v>516490.63999999996</v>
      </c>
      <c r="H56" s="211">
        <f t="shared" si="2"/>
        <v>72.591797610681652</v>
      </c>
      <c r="I56" s="213">
        <f t="shared" si="0"/>
        <v>2.8414007308482477E-2</v>
      </c>
    </row>
    <row r="57" spans="2:10" s="14" customFormat="1">
      <c r="B57" s="111">
        <v>722431</v>
      </c>
      <c r="C57" s="12" t="s">
        <v>772</v>
      </c>
      <c r="D57" s="111" t="s">
        <v>740</v>
      </c>
      <c r="E57" s="112">
        <v>0</v>
      </c>
      <c r="F57" s="112">
        <f>E57/12*12</f>
        <v>0</v>
      </c>
      <c r="G57" s="112">
        <v>3500</v>
      </c>
      <c r="H57" s="112" t="e">
        <f t="shared" si="2"/>
        <v>#DIV/0!</v>
      </c>
      <c r="I57" s="212">
        <f t="shared" si="0"/>
        <v>1.9254758533414793E-4</v>
      </c>
      <c r="J57" s="249"/>
    </row>
    <row r="58" spans="2:10">
      <c r="B58" s="111">
        <v>722433</v>
      </c>
      <c r="C58" s="12" t="s">
        <v>763</v>
      </c>
      <c r="D58" s="111" t="s">
        <v>50</v>
      </c>
      <c r="E58" s="112">
        <v>100000</v>
      </c>
      <c r="F58" s="112">
        <f t="shared" ref="F58:F67" si="9">E58/12*12</f>
        <v>100000</v>
      </c>
      <c r="G58" s="112">
        <v>30366.1</v>
      </c>
      <c r="H58" s="112">
        <f t="shared" si="2"/>
        <v>30.366099999999996</v>
      </c>
      <c r="I58" s="212">
        <f t="shared" si="0"/>
        <v>1.6705483517186483E-3</v>
      </c>
    </row>
    <row r="59" spans="2:10">
      <c r="B59" s="111">
        <v>722434</v>
      </c>
      <c r="C59" s="12" t="s">
        <v>764</v>
      </c>
      <c r="D59" s="111" t="s">
        <v>51</v>
      </c>
      <c r="E59" s="112">
        <v>40000</v>
      </c>
      <c r="F59" s="112">
        <f t="shared" si="9"/>
        <v>40000</v>
      </c>
      <c r="G59" s="112">
        <v>1394.9</v>
      </c>
      <c r="H59" s="112">
        <f t="shared" si="2"/>
        <v>3.48725</v>
      </c>
      <c r="I59" s="212">
        <f t="shared" si="0"/>
        <v>7.6738464795029419E-5</v>
      </c>
    </row>
    <row r="60" spans="2:10">
      <c r="B60" s="111">
        <v>722435</v>
      </c>
      <c r="C60" s="12" t="s">
        <v>765</v>
      </c>
      <c r="D60" s="111" t="s">
        <v>52</v>
      </c>
      <c r="E60" s="112">
        <v>380000</v>
      </c>
      <c r="F60" s="112">
        <f t="shared" si="9"/>
        <v>380000</v>
      </c>
      <c r="G60" s="112">
        <v>369201.04</v>
      </c>
      <c r="H60" s="112">
        <f t="shared" si="2"/>
        <v>97.158168421052622</v>
      </c>
      <c r="I60" s="212">
        <f t="shared" si="0"/>
        <v>2.031107678710176E-2</v>
      </c>
    </row>
    <row r="61" spans="2:10">
      <c r="B61" s="111">
        <v>722436</v>
      </c>
      <c r="C61" s="12" t="s">
        <v>766</v>
      </c>
      <c r="D61" s="111" t="s">
        <v>53</v>
      </c>
      <c r="E61" s="112">
        <v>50000</v>
      </c>
      <c r="F61" s="112">
        <f t="shared" si="9"/>
        <v>50000</v>
      </c>
      <c r="G61" s="112">
        <v>33575</v>
      </c>
      <c r="H61" s="112">
        <f t="shared" si="2"/>
        <v>67.150000000000006</v>
      </c>
      <c r="I61" s="212">
        <f t="shared" si="0"/>
        <v>1.8470814793125764E-3</v>
      </c>
    </row>
    <row r="62" spans="2:10">
      <c r="B62" s="111">
        <v>722442</v>
      </c>
      <c r="C62" s="116" t="s">
        <v>775</v>
      </c>
      <c r="D62" s="111" t="s">
        <v>54</v>
      </c>
      <c r="E62" s="112">
        <v>20000</v>
      </c>
      <c r="F62" s="112">
        <f t="shared" si="9"/>
        <v>20000</v>
      </c>
      <c r="G62" s="112">
        <v>0</v>
      </c>
      <c r="H62" s="112">
        <f t="shared" si="2"/>
        <v>0</v>
      </c>
      <c r="I62" s="212">
        <f t="shared" si="0"/>
        <v>0</v>
      </c>
    </row>
    <row r="63" spans="2:10">
      <c r="B63" s="111">
        <v>722449</v>
      </c>
      <c r="C63" s="12" t="s">
        <v>753</v>
      </c>
      <c r="D63" s="111" t="s">
        <v>55</v>
      </c>
      <c r="E63" s="112">
        <v>40500</v>
      </c>
      <c r="F63" s="112">
        <f t="shared" si="9"/>
        <v>40500</v>
      </c>
      <c r="G63" s="112">
        <v>39850</v>
      </c>
      <c r="H63" s="112">
        <f t="shared" si="2"/>
        <v>98.395061728395063</v>
      </c>
      <c r="I63" s="212">
        <f t="shared" si="0"/>
        <v>2.1922917930187989E-3</v>
      </c>
    </row>
    <row r="64" spans="2:10">
      <c r="B64" s="111">
        <v>722461</v>
      </c>
      <c r="C64" s="12" t="s">
        <v>764</v>
      </c>
      <c r="D64" s="111" t="s">
        <v>56</v>
      </c>
      <c r="E64" s="112">
        <v>20000</v>
      </c>
      <c r="F64" s="112">
        <f t="shared" si="9"/>
        <v>20000</v>
      </c>
      <c r="G64" s="112">
        <v>4100</v>
      </c>
      <c r="H64" s="112">
        <f t="shared" si="2"/>
        <v>20.5</v>
      </c>
      <c r="I64" s="212">
        <f t="shared" si="0"/>
        <v>2.2555574282000188E-4</v>
      </c>
    </row>
    <row r="65" spans="2:9">
      <c r="B65" s="111">
        <v>722463</v>
      </c>
      <c r="C65" s="12" t="s">
        <v>764</v>
      </c>
      <c r="D65" s="111" t="s">
        <v>57</v>
      </c>
      <c r="E65" s="112">
        <v>30000</v>
      </c>
      <c r="F65" s="112">
        <f t="shared" si="9"/>
        <v>30000</v>
      </c>
      <c r="G65" s="112">
        <v>29503.599999999999</v>
      </c>
      <c r="H65" s="112">
        <f t="shared" si="2"/>
        <v>98.345333333333329</v>
      </c>
      <c r="I65" s="212">
        <f t="shared" si="0"/>
        <v>1.6230991253327334E-3</v>
      </c>
    </row>
    <row r="66" spans="2:9">
      <c r="B66" s="111">
        <v>722465</v>
      </c>
      <c r="C66" s="12" t="s">
        <v>764</v>
      </c>
      <c r="D66" s="111" t="s">
        <v>58</v>
      </c>
      <c r="E66" s="112">
        <v>1000</v>
      </c>
      <c r="F66" s="112">
        <f t="shared" si="9"/>
        <v>1000</v>
      </c>
      <c r="G66" s="112">
        <v>0</v>
      </c>
      <c r="H66" s="112">
        <f t="shared" si="2"/>
        <v>0</v>
      </c>
      <c r="I66" s="212">
        <f t="shared" si="0"/>
        <v>0</v>
      </c>
    </row>
    <row r="67" spans="2:9">
      <c r="B67" s="111">
        <v>722474</v>
      </c>
      <c r="C67" s="12" t="s">
        <v>767</v>
      </c>
      <c r="D67" s="111" t="s">
        <v>59</v>
      </c>
      <c r="E67" s="112">
        <v>30000</v>
      </c>
      <c r="F67" s="112">
        <f t="shared" si="9"/>
        <v>30000</v>
      </c>
      <c r="G67" s="112">
        <v>5000</v>
      </c>
      <c r="H67" s="112">
        <f t="shared" si="2"/>
        <v>16.666666666666664</v>
      </c>
      <c r="I67" s="212">
        <f t="shared" si="0"/>
        <v>2.7506797904878279E-4</v>
      </c>
    </row>
    <row r="68" spans="2:9">
      <c r="B68" s="109">
        <v>722500</v>
      </c>
      <c r="C68" s="111"/>
      <c r="D68" s="109" t="s">
        <v>60</v>
      </c>
      <c r="E68" s="110">
        <f>SUM(E69:E77)</f>
        <v>1159800</v>
      </c>
      <c r="F68" s="211">
        <f>SUM(F69:F77)</f>
        <v>1159800</v>
      </c>
      <c r="G68" s="110">
        <f>SUM(G69:G77)</f>
        <v>797876.05</v>
      </c>
      <c r="H68" s="211">
        <f t="shared" si="2"/>
        <v>68.794279186066561</v>
      </c>
      <c r="I68" s="213">
        <f t="shared" si="0"/>
        <v>4.3894030520985117E-2</v>
      </c>
    </row>
    <row r="69" spans="2:9">
      <c r="B69" s="111">
        <v>722515</v>
      </c>
      <c r="C69" s="12" t="s">
        <v>753</v>
      </c>
      <c r="D69" s="111" t="s">
        <v>61</v>
      </c>
      <c r="E69" s="115">
        <v>40000</v>
      </c>
      <c r="F69" s="112">
        <f>E69/12*12</f>
        <v>40000</v>
      </c>
      <c r="G69" s="115">
        <v>20046.07</v>
      </c>
      <c r="H69" s="112">
        <f t="shared" si="2"/>
        <v>50.115175000000001</v>
      </c>
      <c r="I69" s="212">
        <f t="shared" ref="I69:I112" si="10">G69/G$112</f>
        <v>1.1028063925540865E-3</v>
      </c>
    </row>
    <row r="70" spans="2:9">
      <c r="B70" s="111">
        <v>722516</v>
      </c>
      <c r="C70" s="12" t="s">
        <v>753</v>
      </c>
      <c r="D70" s="111" t="s">
        <v>62</v>
      </c>
      <c r="E70" s="115">
        <v>300000</v>
      </c>
      <c r="F70" s="112">
        <f t="shared" ref="F70:F77" si="11">E70/12*12</f>
        <v>300000</v>
      </c>
      <c r="G70" s="115">
        <v>147229</v>
      </c>
      <c r="H70" s="112">
        <f t="shared" si="2"/>
        <v>49.076333333333331</v>
      </c>
      <c r="I70" s="212">
        <f t="shared" si="10"/>
        <v>8.0995966974746481E-3</v>
      </c>
    </row>
    <row r="71" spans="2:9">
      <c r="B71" s="111">
        <v>722531</v>
      </c>
      <c r="C71" s="12" t="s">
        <v>754</v>
      </c>
      <c r="D71" s="111" t="s">
        <v>63</v>
      </c>
      <c r="E71" s="115">
        <v>255000</v>
      </c>
      <c r="F71" s="112">
        <f t="shared" si="11"/>
        <v>255000</v>
      </c>
      <c r="G71" s="115">
        <v>245742.3</v>
      </c>
      <c r="H71" s="112">
        <f t="shared" ref="H71:H112" si="12">G71/F71*100</f>
        <v>96.369529411764702</v>
      </c>
      <c r="I71" s="212">
        <f t="shared" si="10"/>
        <v>1.3519167565559938E-2</v>
      </c>
    </row>
    <row r="72" spans="2:9">
      <c r="B72" s="111">
        <v>722532</v>
      </c>
      <c r="C72" s="12" t="s">
        <v>754</v>
      </c>
      <c r="D72" s="111" t="s">
        <v>64</v>
      </c>
      <c r="E72" s="115">
        <v>227000</v>
      </c>
      <c r="F72" s="112">
        <f t="shared" si="11"/>
        <v>227000</v>
      </c>
      <c r="G72" s="115">
        <v>231957.46</v>
      </c>
      <c r="H72" s="112">
        <f t="shared" si="12"/>
        <v>102.18390308370044</v>
      </c>
      <c r="I72" s="212">
        <f t="shared" si="10"/>
        <v>1.2760813949497773E-2</v>
      </c>
    </row>
    <row r="73" spans="2:9" ht="22.5">
      <c r="B73" s="111">
        <v>722581</v>
      </c>
      <c r="C73" s="12" t="s">
        <v>755</v>
      </c>
      <c r="D73" s="113" t="s">
        <v>65</v>
      </c>
      <c r="E73" s="115">
        <v>214500</v>
      </c>
      <c r="F73" s="112">
        <f t="shared" si="11"/>
        <v>214500</v>
      </c>
      <c r="G73" s="115">
        <v>142618.04</v>
      </c>
      <c r="H73" s="112">
        <f t="shared" si="12"/>
        <v>66.488596736596733</v>
      </c>
      <c r="I73" s="212">
        <f t="shared" si="10"/>
        <v>7.8459312077396939E-3</v>
      </c>
    </row>
    <row r="74" spans="2:9">
      <c r="B74" s="111" t="s">
        <v>735</v>
      </c>
      <c r="C74" s="12" t="s">
        <v>755</v>
      </c>
      <c r="D74" s="113" t="s">
        <v>873</v>
      </c>
      <c r="E74" s="115">
        <v>113700</v>
      </c>
      <c r="F74" s="112">
        <f t="shared" si="11"/>
        <v>113700</v>
      </c>
      <c r="G74" s="115">
        <v>0</v>
      </c>
      <c r="H74" s="112">
        <f t="shared" si="12"/>
        <v>0</v>
      </c>
      <c r="I74" s="212">
        <f t="shared" si="10"/>
        <v>0</v>
      </c>
    </row>
    <row r="75" spans="2:9" ht="21.75" customHeight="1">
      <c r="B75" s="111">
        <v>722582</v>
      </c>
      <c r="C75" s="12" t="s">
        <v>755</v>
      </c>
      <c r="D75" s="113" t="s">
        <v>66</v>
      </c>
      <c r="E75" s="115">
        <v>4600</v>
      </c>
      <c r="F75" s="112">
        <f t="shared" si="11"/>
        <v>4600</v>
      </c>
      <c r="G75" s="115">
        <v>10283.18</v>
      </c>
      <c r="H75" s="112">
        <f t="shared" si="12"/>
        <v>223.54739130434785</v>
      </c>
      <c r="I75" s="212">
        <f t="shared" si="10"/>
        <v>5.6571470815897247E-4</v>
      </c>
    </row>
    <row r="76" spans="2:9">
      <c r="B76" s="111">
        <v>722583</v>
      </c>
      <c r="C76" s="12" t="s">
        <v>756</v>
      </c>
      <c r="D76" s="113" t="s">
        <v>67</v>
      </c>
      <c r="E76" s="115">
        <v>2500</v>
      </c>
      <c r="F76" s="112">
        <f t="shared" si="11"/>
        <v>2500</v>
      </c>
      <c r="G76" s="115">
        <v>0</v>
      </c>
      <c r="H76" s="112">
        <f t="shared" si="12"/>
        <v>0</v>
      </c>
      <c r="I76" s="212">
        <f t="shared" si="10"/>
        <v>0</v>
      </c>
    </row>
    <row r="77" spans="2:9">
      <c r="B77" s="111">
        <v>722584</v>
      </c>
      <c r="C77" s="12" t="s">
        <v>756</v>
      </c>
      <c r="D77" s="113" t="s">
        <v>68</v>
      </c>
      <c r="E77" s="115">
        <v>2500</v>
      </c>
      <c r="F77" s="112">
        <f t="shared" si="11"/>
        <v>2500</v>
      </c>
      <c r="G77" s="115">
        <v>0</v>
      </c>
      <c r="H77" s="112">
        <f t="shared" si="12"/>
        <v>0</v>
      </c>
      <c r="I77" s="212">
        <f t="shared" si="10"/>
        <v>0</v>
      </c>
    </row>
    <row r="78" spans="2:9">
      <c r="B78" s="109">
        <v>722700</v>
      </c>
      <c r="C78" s="109"/>
      <c r="D78" s="109" t="s">
        <v>69</v>
      </c>
      <c r="E78" s="110">
        <f>SUM(E79:E81)</f>
        <v>34000</v>
      </c>
      <c r="F78" s="211">
        <f>SUM(F79:F81)</f>
        <v>34000</v>
      </c>
      <c r="G78" s="110">
        <f>SUM(G79:G81)</f>
        <v>599104.24</v>
      </c>
      <c r="H78" s="112">
        <f t="shared" si="12"/>
        <v>1762.0712941176471</v>
      </c>
      <c r="I78" s="213">
        <f t="shared" si="10"/>
        <v>3.2958878507271382E-2</v>
      </c>
    </row>
    <row r="79" spans="2:9">
      <c r="B79" s="111">
        <v>722719</v>
      </c>
      <c r="C79" s="12" t="s">
        <v>753</v>
      </c>
      <c r="D79" s="111" t="s">
        <v>70</v>
      </c>
      <c r="E79" s="112">
        <v>3000</v>
      </c>
      <c r="F79" s="112">
        <f>E79/12*12</f>
        <v>3000</v>
      </c>
      <c r="G79" s="112">
        <v>3692.32</v>
      </c>
      <c r="H79" s="112">
        <f t="shared" si="12"/>
        <v>123.07733333333334</v>
      </c>
      <c r="I79" s="212">
        <f t="shared" si="10"/>
        <v>2.0312780008028034E-4</v>
      </c>
    </row>
    <row r="80" spans="2:9">
      <c r="B80" s="111">
        <v>722732</v>
      </c>
      <c r="C80" s="12" t="s">
        <v>753</v>
      </c>
      <c r="D80" s="111" t="s">
        <v>71</v>
      </c>
      <c r="E80" s="112">
        <v>1000</v>
      </c>
      <c r="F80" s="112">
        <f t="shared" ref="F80:F81" si="13">E80/12*12</f>
        <v>1000</v>
      </c>
      <c r="G80" s="112">
        <v>0</v>
      </c>
      <c r="H80" s="112">
        <f t="shared" si="12"/>
        <v>0</v>
      </c>
      <c r="I80" s="212">
        <f t="shared" si="10"/>
        <v>0</v>
      </c>
    </row>
    <row r="81" spans="2:10">
      <c r="B81" s="111">
        <v>722791</v>
      </c>
      <c r="C81" s="12" t="s">
        <v>753</v>
      </c>
      <c r="D81" s="111" t="s">
        <v>746</v>
      </c>
      <c r="E81" s="112">
        <v>30000</v>
      </c>
      <c r="F81" s="112">
        <f t="shared" si="13"/>
        <v>30000</v>
      </c>
      <c r="G81" s="112">
        <v>595411.92000000004</v>
      </c>
      <c r="H81" s="112">
        <f t="shared" si="12"/>
        <v>1984.7064000000003</v>
      </c>
      <c r="I81" s="212">
        <f t="shared" si="10"/>
        <v>3.2755750707191104E-2</v>
      </c>
    </row>
    <row r="82" spans="2:10">
      <c r="B82" s="109">
        <v>723100</v>
      </c>
      <c r="C82" s="12"/>
      <c r="D82" s="109" t="s">
        <v>72</v>
      </c>
      <c r="E82" s="110">
        <f>SUM(E83:E86)</f>
        <v>45100</v>
      </c>
      <c r="F82" s="211">
        <f>SUM(F83:F86)</f>
        <v>45100</v>
      </c>
      <c r="G82" s="110">
        <f>SUM(G83:G86)</f>
        <v>13175.89</v>
      </c>
      <c r="H82" s="211">
        <f t="shared" si="12"/>
        <v>29.21483370288248</v>
      </c>
      <c r="I82" s="213">
        <f t="shared" si="10"/>
        <v>7.2485308689381324E-4</v>
      </c>
    </row>
    <row r="83" spans="2:10">
      <c r="B83" s="111">
        <v>723131</v>
      </c>
      <c r="C83" s="12" t="s">
        <v>753</v>
      </c>
      <c r="D83" s="111" t="s">
        <v>73</v>
      </c>
      <c r="E83" s="115">
        <v>4000</v>
      </c>
      <c r="F83" s="112">
        <f>E83/12*12</f>
        <v>4000</v>
      </c>
      <c r="G83" s="115">
        <v>1160</v>
      </c>
      <c r="H83" s="112">
        <f t="shared" si="12"/>
        <v>28.999999999999996</v>
      </c>
      <c r="I83" s="212">
        <f t="shared" si="10"/>
        <v>6.3815771139317601E-5</v>
      </c>
    </row>
    <row r="84" spans="2:10">
      <c r="B84" s="111">
        <v>722132</v>
      </c>
      <c r="C84" s="12" t="s">
        <v>753</v>
      </c>
      <c r="D84" s="111" t="s">
        <v>747</v>
      </c>
      <c r="E84" s="115">
        <v>1100</v>
      </c>
      <c r="F84" s="112">
        <f t="shared" ref="F84:F86" si="14">E84/12*12</f>
        <v>1100</v>
      </c>
      <c r="G84" s="115">
        <v>0</v>
      </c>
      <c r="H84" s="112">
        <f t="shared" si="12"/>
        <v>0</v>
      </c>
      <c r="I84" s="212">
        <f t="shared" si="10"/>
        <v>0</v>
      </c>
    </row>
    <row r="85" spans="2:10">
      <c r="B85" s="111">
        <v>723133</v>
      </c>
      <c r="C85" s="12" t="s">
        <v>753</v>
      </c>
      <c r="D85" s="111" t="s">
        <v>74</v>
      </c>
      <c r="E85" s="115">
        <v>10000</v>
      </c>
      <c r="F85" s="112">
        <f t="shared" si="14"/>
        <v>10000</v>
      </c>
      <c r="G85" s="115">
        <v>2620.1999999999998</v>
      </c>
      <c r="H85" s="112">
        <f t="shared" si="12"/>
        <v>26.201999999999998</v>
      </c>
      <c r="I85" s="212">
        <f t="shared" si="10"/>
        <v>1.4414662374072411E-4</v>
      </c>
    </row>
    <row r="86" spans="2:10">
      <c r="B86" s="111">
        <v>723139</v>
      </c>
      <c r="C86" s="12" t="s">
        <v>753</v>
      </c>
      <c r="D86" s="111" t="s">
        <v>75</v>
      </c>
      <c r="E86" s="115">
        <v>30000</v>
      </c>
      <c r="F86" s="112">
        <f t="shared" si="14"/>
        <v>30000</v>
      </c>
      <c r="G86" s="115">
        <v>9395.69</v>
      </c>
      <c r="H86" s="112">
        <f t="shared" si="12"/>
        <v>31.318966666666668</v>
      </c>
      <c r="I86" s="212">
        <f t="shared" si="10"/>
        <v>5.1689069201377158E-4</v>
      </c>
    </row>
    <row r="87" spans="2:10">
      <c r="B87" s="109">
        <v>730000</v>
      </c>
      <c r="C87" s="109"/>
      <c r="D87" s="109" t="s">
        <v>920</v>
      </c>
      <c r="E87" s="110">
        <f>E88</f>
        <v>2272560</v>
      </c>
      <c r="F87" s="211">
        <f>F88</f>
        <v>2272560</v>
      </c>
      <c r="G87" s="110">
        <f>G88</f>
        <v>1786500.19</v>
      </c>
      <c r="H87" s="211">
        <f t="shared" si="12"/>
        <v>78.611794188052244</v>
      </c>
      <c r="I87" s="213">
        <f t="shared" si="10"/>
        <v>9.8281799366713288E-2</v>
      </c>
    </row>
    <row r="88" spans="2:10">
      <c r="B88" s="109">
        <v>732100</v>
      </c>
      <c r="C88" s="109"/>
      <c r="D88" s="109" t="s">
        <v>76</v>
      </c>
      <c r="E88" s="110">
        <f>SUM(E89:E91)</f>
        <v>2272560</v>
      </c>
      <c r="F88" s="211">
        <f>SUM(F89:F91)</f>
        <v>2272560</v>
      </c>
      <c r="G88" s="110">
        <f>SUM(G89:G91)</f>
        <v>1786500.19</v>
      </c>
      <c r="H88" s="211">
        <f t="shared" si="12"/>
        <v>78.611794188052244</v>
      </c>
      <c r="I88" s="213">
        <f t="shared" si="10"/>
        <v>9.8281799366713288E-2</v>
      </c>
    </row>
    <row r="89" spans="2:10">
      <c r="B89" s="111">
        <v>732111</v>
      </c>
      <c r="C89" s="12" t="s">
        <v>768</v>
      </c>
      <c r="D89" s="111" t="s">
        <v>687</v>
      </c>
      <c r="E89" s="112">
        <v>8000</v>
      </c>
      <c r="F89" s="112">
        <f>E89/12*12</f>
        <v>8000</v>
      </c>
      <c r="G89" s="112">
        <v>0</v>
      </c>
      <c r="H89" s="112">
        <f t="shared" si="12"/>
        <v>0</v>
      </c>
      <c r="I89" s="212">
        <f t="shared" si="10"/>
        <v>0</v>
      </c>
      <c r="J89" s="251"/>
    </row>
    <row r="90" spans="2:10">
      <c r="B90" s="111">
        <v>732112</v>
      </c>
      <c r="C90" s="12" t="s">
        <v>769</v>
      </c>
      <c r="D90" s="111" t="s">
        <v>77</v>
      </c>
      <c r="E90" s="115">
        <v>1972496</v>
      </c>
      <c r="F90" s="112">
        <f t="shared" ref="F90:F91" si="15">E90/12*12</f>
        <v>1972496</v>
      </c>
      <c r="G90" s="115">
        <v>1565724.91</v>
      </c>
      <c r="H90" s="112">
        <f t="shared" si="12"/>
        <v>79.377849688922055</v>
      </c>
      <c r="I90" s="212">
        <f t="shared" si="10"/>
        <v>8.6136157348007461E-2</v>
      </c>
    </row>
    <row r="91" spans="2:10">
      <c r="B91" s="111">
        <v>732114</v>
      </c>
      <c r="C91" s="12" t="s">
        <v>770</v>
      </c>
      <c r="D91" s="111" t="s">
        <v>78</v>
      </c>
      <c r="E91" s="115">
        <v>292064</v>
      </c>
      <c r="F91" s="112">
        <f t="shared" si="15"/>
        <v>292064</v>
      </c>
      <c r="G91" s="115">
        <v>220775.28</v>
      </c>
      <c r="H91" s="112">
        <f t="shared" si="12"/>
        <v>75.591404623644138</v>
      </c>
      <c r="I91" s="212">
        <f t="shared" si="10"/>
        <v>1.214564201870583E-2</v>
      </c>
    </row>
    <row r="92" spans="2:10">
      <c r="B92" s="109">
        <v>740000</v>
      </c>
      <c r="C92" s="111"/>
      <c r="D92" s="109" t="s">
        <v>579</v>
      </c>
      <c r="E92" s="117">
        <f>E93+E95</f>
        <v>8850000</v>
      </c>
      <c r="F92" s="211">
        <f>F95+F93</f>
        <v>8850000</v>
      </c>
      <c r="G92" s="117">
        <f>G93+G95</f>
        <v>1712420.35</v>
      </c>
      <c r="H92" s="211">
        <f t="shared" si="12"/>
        <v>19.349382485875708</v>
      </c>
      <c r="I92" s="213">
        <f t="shared" si="10"/>
        <v>9.4206400991301856E-2</v>
      </c>
    </row>
    <row r="93" spans="2:10">
      <c r="B93" s="109">
        <v>741100</v>
      </c>
      <c r="C93" s="111"/>
      <c r="D93" s="109" t="s">
        <v>721</v>
      </c>
      <c r="E93" s="117">
        <f>SUM(E94)</f>
        <v>0</v>
      </c>
      <c r="F93" s="211">
        <f>E93/12*9</f>
        <v>0</v>
      </c>
      <c r="G93" s="117">
        <f>SUM(G94)</f>
        <v>0</v>
      </c>
      <c r="H93" s="211" t="e">
        <f t="shared" si="12"/>
        <v>#DIV/0!</v>
      </c>
      <c r="I93" s="213">
        <f t="shared" si="10"/>
        <v>0</v>
      </c>
    </row>
    <row r="94" spans="2:10">
      <c r="B94" s="111">
        <v>741121</v>
      </c>
      <c r="C94" s="12" t="s">
        <v>771</v>
      </c>
      <c r="D94" s="111" t="s">
        <v>721</v>
      </c>
      <c r="E94" s="115">
        <v>0</v>
      </c>
      <c r="F94" s="112">
        <f>E94/12*12</f>
        <v>0</v>
      </c>
      <c r="G94" s="115">
        <v>0</v>
      </c>
      <c r="H94" s="112" t="e">
        <f t="shared" si="12"/>
        <v>#DIV/0!</v>
      </c>
      <c r="I94" s="212">
        <f t="shared" si="10"/>
        <v>0</v>
      </c>
    </row>
    <row r="95" spans="2:10">
      <c r="B95" s="109">
        <v>742100</v>
      </c>
      <c r="C95" s="111"/>
      <c r="D95" s="109" t="s">
        <v>79</v>
      </c>
      <c r="E95" s="117">
        <f>SUM(E96:E99)</f>
        <v>8850000</v>
      </c>
      <c r="F95" s="211">
        <f>SUM(F96:F99)</f>
        <v>8850000</v>
      </c>
      <c r="G95" s="117">
        <f>SUM(G96:G98)</f>
        <v>1712420.35</v>
      </c>
      <c r="H95" s="211">
        <f t="shared" si="12"/>
        <v>19.349382485875708</v>
      </c>
      <c r="I95" s="213">
        <f t="shared" si="10"/>
        <v>9.4206400991301856E-2</v>
      </c>
    </row>
    <row r="96" spans="2:10">
      <c r="B96" s="111">
        <v>742111</v>
      </c>
      <c r="C96" s="12" t="s">
        <v>768</v>
      </c>
      <c r="D96" s="111" t="s">
        <v>577</v>
      </c>
      <c r="E96" s="115">
        <v>100000</v>
      </c>
      <c r="F96" s="112">
        <f>E96/12*12</f>
        <v>100000</v>
      </c>
      <c r="G96" s="115">
        <v>0</v>
      </c>
      <c r="H96" s="112">
        <f t="shared" si="12"/>
        <v>0</v>
      </c>
      <c r="I96" s="212">
        <f t="shared" si="10"/>
        <v>0</v>
      </c>
    </row>
    <row r="97" spans="2:10">
      <c r="B97" s="111">
        <v>742112</v>
      </c>
      <c r="C97" s="12" t="s">
        <v>769</v>
      </c>
      <c r="D97" s="111" t="s">
        <v>80</v>
      </c>
      <c r="E97" s="115">
        <v>5040000</v>
      </c>
      <c r="F97" s="112">
        <f t="shared" ref="F97:F99" si="16">E97/12*12</f>
        <v>5040000</v>
      </c>
      <c r="G97" s="115">
        <v>1285625.0900000001</v>
      </c>
      <c r="H97" s="112">
        <f t="shared" si="12"/>
        <v>25.508434325396827</v>
      </c>
      <c r="I97" s="212">
        <f t="shared" si="10"/>
        <v>7.0726859064141903E-2</v>
      </c>
    </row>
    <row r="98" spans="2:10">
      <c r="B98" s="111">
        <v>742114</v>
      </c>
      <c r="C98" s="12" t="s">
        <v>770</v>
      </c>
      <c r="D98" s="111" t="s">
        <v>81</v>
      </c>
      <c r="E98" s="115">
        <v>3670000</v>
      </c>
      <c r="F98" s="112">
        <f t="shared" si="16"/>
        <v>3670000</v>
      </c>
      <c r="G98" s="115">
        <v>426795.26</v>
      </c>
      <c r="H98" s="112">
        <f t="shared" si="12"/>
        <v>11.629298637602179</v>
      </c>
      <c r="I98" s="212">
        <f t="shared" si="10"/>
        <v>2.347954192715996E-2</v>
      </c>
    </row>
    <row r="99" spans="2:10">
      <c r="B99" s="111">
        <v>742115</v>
      </c>
      <c r="C99" s="12" t="s">
        <v>883</v>
      </c>
      <c r="D99" s="111" t="s">
        <v>884</v>
      </c>
      <c r="E99" s="115">
        <v>40000</v>
      </c>
      <c r="F99" s="112">
        <f t="shared" si="16"/>
        <v>40000</v>
      </c>
      <c r="G99" s="115">
        <v>0</v>
      </c>
      <c r="H99" s="112">
        <f t="shared" si="12"/>
        <v>0</v>
      </c>
      <c r="I99" s="212">
        <f t="shared" si="10"/>
        <v>0</v>
      </c>
    </row>
    <row r="100" spans="2:10">
      <c r="B100" s="109"/>
      <c r="C100" s="111"/>
      <c r="D100" s="109" t="s">
        <v>810</v>
      </c>
      <c r="E100" s="110">
        <f>E4+E41+E87+E92</f>
        <v>25464668</v>
      </c>
      <c r="F100" s="110">
        <f>F4+F41+F87+F92</f>
        <v>25464668</v>
      </c>
      <c r="G100" s="110">
        <f>G4+G41+G87+G92</f>
        <v>17916605.240000002</v>
      </c>
      <c r="H100" s="211">
        <f t="shared" si="12"/>
        <v>70.358683804556193</v>
      </c>
      <c r="I100" s="213">
        <f t="shared" si="10"/>
        <v>0.98565687895632648</v>
      </c>
    </row>
    <row r="101" spans="2:10">
      <c r="B101" s="109">
        <v>810000</v>
      </c>
      <c r="C101" s="111"/>
      <c r="D101" s="109" t="s">
        <v>82</v>
      </c>
      <c r="E101" s="110">
        <f>E102+E106+E109</f>
        <v>1855921</v>
      </c>
      <c r="F101" s="211">
        <f>F102+F106+F109</f>
        <v>1855921</v>
      </c>
      <c r="G101" s="110">
        <f>G102+G106+G109</f>
        <v>260719.57</v>
      </c>
      <c r="H101" s="211">
        <f t="shared" si="12"/>
        <v>14.047988572789466</v>
      </c>
      <c r="I101" s="213">
        <f t="shared" si="10"/>
        <v>1.434312104367353E-2</v>
      </c>
    </row>
    <row r="102" spans="2:10">
      <c r="B102" s="109">
        <v>811000</v>
      </c>
      <c r="C102" s="111"/>
      <c r="D102" s="109" t="s">
        <v>629</v>
      </c>
      <c r="E102" s="110">
        <f>E103</f>
        <v>600000</v>
      </c>
      <c r="F102" s="211">
        <f>SUM(F103)</f>
        <v>600000</v>
      </c>
      <c r="G102" s="110">
        <f>G103</f>
        <v>29867.75</v>
      </c>
      <c r="H102" s="211">
        <f t="shared" si="12"/>
        <v>4.9779583333333335</v>
      </c>
      <c r="I102" s="213">
        <f t="shared" si="10"/>
        <v>1.6431323262468564E-3</v>
      </c>
    </row>
    <row r="103" spans="2:10">
      <c r="B103" s="109">
        <v>811100</v>
      </c>
      <c r="C103" s="111"/>
      <c r="D103" s="109" t="s">
        <v>83</v>
      </c>
      <c r="E103" s="110">
        <f>SUM(E104:E105)</f>
        <v>600000</v>
      </c>
      <c r="F103" s="211">
        <f>SUM(F104:F105)</f>
        <v>600000</v>
      </c>
      <c r="G103" s="110">
        <f>SUM(G104:G105)</f>
        <v>29867.75</v>
      </c>
      <c r="H103" s="211">
        <f t="shared" si="12"/>
        <v>4.9779583333333335</v>
      </c>
      <c r="I103" s="213">
        <f t="shared" si="10"/>
        <v>1.6431323262468564E-3</v>
      </c>
    </row>
    <row r="104" spans="2:10">
      <c r="B104" s="111">
        <v>811111</v>
      </c>
      <c r="C104" s="12" t="s">
        <v>772</v>
      </c>
      <c r="D104" s="111" t="s">
        <v>84</v>
      </c>
      <c r="E104" s="115">
        <v>200000</v>
      </c>
      <c r="F104" s="112">
        <f>E104/12*12</f>
        <v>200000</v>
      </c>
      <c r="G104" s="115">
        <v>0</v>
      </c>
      <c r="H104" s="112">
        <f t="shared" si="12"/>
        <v>0</v>
      </c>
      <c r="I104" s="212">
        <f t="shared" si="10"/>
        <v>0</v>
      </c>
    </row>
    <row r="105" spans="2:10">
      <c r="B105" s="111">
        <v>811116</v>
      </c>
      <c r="C105" s="12" t="s">
        <v>238</v>
      </c>
      <c r="D105" s="111" t="s">
        <v>662</v>
      </c>
      <c r="E105" s="115">
        <v>400000</v>
      </c>
      <c r="F105" s="112">
        <f>E105/12*12</f>
        <v>400000</v>
      </c>
      <c r="G105" s="115">
        <v>29867.75</v>
      </c>
      <c r="H105" s="112">
        <f t="shared" si="12"/>
        <v>7.4669374999999993</v>
      </c>
      <c r="I105" s="212">
        <f t="shared" si="10"/>
        <v>1.6431323262468564E-3</v>
      </c>
    </row>
    <row r="106" spans="2:10" s="14" customFormat="1">
      <c r="B106" s="109">
        <v>813000</v>
      </c>
      <c r="C106" s="111"/>
      <c r="D106" s="109" t="s">
        <v>627</v>
      </c>
      <c r="E106" s="117">
        <f t="shared" ref="E106:G107" si="17">E107</f>
        <v>20000</v>
      </c>
      <c r="F106" s="211">
        <f>F107</f>
        <v>20000</v>
      </c>
      <c r="G106" s="117">
        <f t="shared" si="17"/>
        <v>7589.6</v>
      </c>
      <c r="H106" s="211">
        <f t="shared" si="12"/>
        <v>37.948000000000008</v>
      </c>
      <c r="I106" s="213">
        <f t="shared" si="10"/>
        <v>4.1753118675772838E-4</v>
      </c>
      <c r="J106" s="249"/>
    </row>
    <row r="107" spans="2:10">
      <c r="B107" s="109">
        <v>813200</v>
      </c>
      <c r="C107" s="111"/>
      <c r="D107" s="109" t="s">
        <v>85</v>
      </c>
      <c r="E107" s="117">
        <f t="shared" si="17"/>
        <v>20000</v>
      </c>
      <c r="F107" s="211">
        <f>F108</f>
        <v>20000</v>
      </c>
      <c r="G107" s="117">
        <f t="shared" si="17"/>
        <v>7589.6</v>
      </c>
      <c r="H107" s="211">
        <f t="shared" si="12"/>
        <v>37.948000000000008</v>
      </c>
      <c r="I107" s="213">
        <f t="shared" si="10"/>
        <v>4.1753118675772838E-4</v>
      </c>
    </row>
    <row r="108" spans="2:10">
      <c r="B108" s="111">
        <v>813211</v>
      </c>
      <c r="C108" s="12" t="s">
        <v>753</v>
      </c>
      <c r="D108" s="111" t="s">
        <v>86</v>
      </c>
      <c r="E108" s="115">
        <v>20000</v>
      </c>
      <c r="F108" s="112">
        <f>E108/12*12</f>
        <v>20000</v>
      </c>
      <c r="G108" s="115">
        <v>7589.6</v>
      </c>
      <c r="H108" s="112">
        <f t="shared" si="12"/>
        <v>37.948000000000008</v>
      </c>
      <c r="I108" s="212">
        <f t="shared" si="10"/>
        <v>4.1753118675772838E-4</v>
      </c>
    </row>
    <row r="109" spans="2:10" s="14" customFormat="1">
      <c r="B109" s="109">
        <v>814000</v>
      </c>
      <c r="C109" s="111"/>
      <c r="D109" s="109" t="s">
        <v>628</v>
      </c>
      <c r="E109" s="117">
        <f>E110</f>
        <v>1235921</v>
      </c>
      <c r="F109" s="211">
        <f>F110</f>
        <v>1235921</v>
      </c>
      <c r="G109" s="117">
        <f>G110</f>
        <v>223262.22</v>
      </c>
      <c r="H109" s="211">
        <f t="shared" si="12"/>
        <v>18.06444101200643</v>
      </c>
      <c r="I109" s="213">
        <f t="shared" si="10"/>
        <v>1.2282457530668946E-2</v>
      </c>
      <c r="J109" s="249"/>
    </row>
    <row r="110" spans="2:10" s="14" customFormat="1">
      <c r="B110" s="109">
        <v>814300</v>
      </c>
      <c r="C110" s="111"/>
      <c r="D110" s="109" t="s">
        <v>588</v>
      </c>
      <c r="E110" s="117">
        <f>SUM(E111)</f>
        <v>1235921</v>
      </c>
      <c r="F110" s="211">
        <f>F111</f>
        <v>1235921</v>
      </c>
      <c r="G110" s="117">
        <f>SUM(G111)</f>
        <v>223262.22</v>
      </c>
      <c r="H110" s="211">
        <f t="shared" si="12"/>
        <v>18.06444101200643</v>
      </c>
      <c r="I110" s="213">
        <f t="shared" si="10"/>
        <v>1.2282457530668946E-2</v>
      </c>
      <c r="J110" s="249"/>
    </row>
    <row r="111" spans="2:10">
      <c r="B111" s="111">
        <v>814331</v>
      </c>
      <c r="C111" s="12" t="s">
        <v>773</v>
      </c>
      <c r="D111" s="111" t="s">
        <v>589</v>
      </c>
      <c r="E111" s="115">
        <v>1235921</v>
      </c>
      <c r="F111" s="112">
        <f>E111/12*12</f>
        <v>1235921</v>
      </c>
      <c r="G111" s="115">
        <v>223262.22</v>
      </c>
      <c r="H111" s="112">
        <f t="shared" si="12"/>
        <v>18.06444101200643</v>
      </c>
      <c r="I111" s="212">
        <f t="shared" si="10"/>
        <v>1.2282457530668946E-2</v>
      </c>
    </row>
    <row r="112" spans="2:10">
      <c r="B112" s="109"/>
      <c r="C112" s="109"/>
      <c r="D112" s="109" t="s">
        <v>87</v>
      </c>
      <c r="E112" s="110">
        <f>E100+E101</f>
        <v>27320589</v>
      </c>
      <c r="F112" s="211">
        <f>F100+F101</f>
        <v>27320589</v>
      </c>
      <c r="G112" s="110">
        <f>G100+G101</f>
        <v>18177324.810000002</v>
      </c>
      <c r="H112" s="211">
        <f t="shared" si="12"/>
        <v>66.533429458640157</v>
      </c>
      <c r="I112" s="213">
        <f t="shared" si="10"/>
        <v>1</v>
      </c>
    </row>
    <row r="113" spans="2:10">
      <c r="B113" s="104"/>
      <c r="C113" s="104"/>
      <c r="D113" s="104"/>
      <c r="E113" s="118"/>
      <c r="F113" s="118"/>
      <c r="G113" s="118"/>
      <c r="H113" s="118"/>
      <c r="I113" s="119"/>
    </row>
    <row r="114" spans="2:10">
      <c r="B114" s="104"/>
      <c r="C114" s="104"/>
      <c r="D114" s="104"/>
      <c r="E114" s="118"/>
      <c r="F114" s="118"/>
      <c r="G114" s="118"/>
      <c r="H114" s="118"/>
      <c r="I114" s="119"/>
    </row>
    <row r="115" spans="2:10">
      <c r="B115" s="72" t="s">
        <v>706</v>
      </c>
      <c r="C115" s="69"/>
      <c r="D115" s="79"/>
      <c r="E115" s="69"/>
      <c r="F115" s="69"/>
      <c r="G115" s="69"/>
      <c r="H115" s="69"/>
      <c r="I115" s="82" t="s">
        <v>0</v>
      </c>
      <c r="J115" s="83"/>
    </row>
    <row r="116" spans="2:10" ht="45">
      <c r="B116" s="84" t="s">
        <v>88</v>
      </c>
      <c r="C116" s="85" t="s">
        <v>744</v>
      </c>
      <c r="D116" s="85" t="s">
        <v>680</v>
      </c>
      <c r="E116" s="2" t="s">
        <v>917</v>
      </c>
      <c r="F116" s="2" t="s">
        <v>961</v>
      </c>
      <c r="G116" s="6" t="s">
        <v>956</v>
      </c>
      <c r="H116" s="7" t="s">
        <v>914</v>
      </c>
      <c r="I116" s="2" t="s">
        <v>3</v>
      </c>
      <c r="J116" s="252"/>
    </row>
    <row r="117" spans="2:10">
      <c r="B117" s="86">
        <v>1</v>
      </c>
      <c r="C117" s="87">
        <v>2</v>
      </c>
      <c r="D117" s="88">
        <v>3</v>
      </c>
      <c r="E117" s="89">
        <v>4</v>
      </c>
      <c r="F117" s="238">
        <v>5</v>
      </c>
      <c r="G117" s="90">
        <v>6</v>
      </c>
      <c r="H117" s="91">
        <v>7</v>
      </c>
      <c r="I117" s="91">
        <v>8</v>
      </c>
      <c r="J117" s="71"/>
    </row>
    <row r="118" spans="2:10">
      <c r="B118" s="92">
        <v>610000</v>
      </c>
      <c r="C118" s="93"/>
      <c r="D118" s="94" t="s">
        <v>89</v>
      </c>
      <c r="E118" s="95">
        <f>E119+E132+E138+E227+E272+E281</f>
        <v>61166417</v>
      </c>
      <c r="F118" s="95">
        <f>F119+F132+F138+F227+F272+F281</f>
        <v>40854233</v>
      </c>
      <c r="G118" s="239" t="e">
        <f>G119+G132+G138+G227+G272+G281</f>
        <v>#DIV/0!</v>
      </c>
      <c r="H118" s="239" t="e">
        <f>G118/F118*100</f>
        <v>#DIV/0!</v>
      </c>
      <c r="I118" s="240" t="e">
        <f>G118/G$249</f>
        <v>#DIV/0!</v>
      </c>
      <c r="J118" s="74"/>
    </row>
    <row r="119" spans="2:10">
      <c r="B119" s="92">
        <v>611000</v>
      </c>
      <c r="C119" s="93"/>
      <c r="D119" s="94" t="s">
        <v>90</v>
      </c>
      <c r="E119" s="95">
        <f>E120+E125</f>
        <v>4856099</v>
      </c>
      <c r="F119" s="95">
        <f>F120+F125</f>
        <v>2408313.67</v>
      </c>
      <c r="G119" s="241" t="e">
        <f>G120+G125</f>
        <v>#DIV/0!</v>
      </c>
      <c r="H119" s="239" t="e">
        <f t="shared" ref="H119:H183" si="18">G119/F119*100</f>
        <v>#DIV/0!</v>
      </c>
      <c r="I119" s="240" t="e">
        <f t="shared" ref="I119:I183" si="19">G119/G$249</f>
        <v>#DIV/0!</v>
      </c>
      <c r="J119" s="74"/>
    </row>
    <row r="120" spans="2:10">
      <c r="B120" s="92">
        <v>611100</v>
      </c>
      <c r="C120" s="93"/>
      <c r="D120" s="94" t="s">
        <v>91</v>
      </c>
      <c r="E120" s="95">
        <f>SUM(E121:E124)</f>
        <v>1066950</v>
      </c>
      <c r="F120" s="95">
        <f>SUM(F121:F124)</f>
        <v>834018.62999999989</v>
      </c>
      <c r="G120" s="241" t="e">
        <f>SUM(G121:G124)</f>
        <v>#DIV/0!</v>
      </c>
      <c r="H120" s="239" t="e">
        <f t="shared" si="18"/>
        <v>#DIV/0!</v>
      </c>
      <c r="I120" s="240" t="e">
        <f t="shared" si="19"/>
        <v>#DIV/0!</v>
      </c>
      <c r="J120" s="74"/>
    </row>
    <row r="121" spans="2:10">
      <c r="B121" s="10">
        <v>611110</v>
      </c>
      <c r="C121" s="12" t="s">
        <v>753</v>
      </c>
      <c r="D121" s="61" t="s">
        <v>92</v>
      </c>
      <c r="E121" s="96">
        <f>'Tab C'!I142+'Tab C'!I161+'Tab C'!I185+'Tab C'!I204+'Tab C'!I273+'Tab C'!I340+'Tab C'!I370+'Tab C'!I447+'Tab C'!I543+'Tab C'!I607+'Tab C'!I621</f>
        <v>461850</v>
      </c>
      <c r="F121" s="96">
        <f>'Tab C'!J142+'Tab C'!J161+'Tab C'!J185+'Tab C'!J204+'Tab C'!J273+'Tab C'!J340+'Tab C'!J370+'Tab C'!J447+'Tab C'!J543+'Tab C'!J607+'Tab C'!J621</f>
        <v>324164.06</v>
      </c>
      <c r="G121" s="242">
        <f>'Tab C'!K142+'Tab C'!K161+'Tab C'!K185+'Tab C'!K204+'Tab C'!K273+'Tab C'!K340+'Tab C'!K370+'Tab C'!K447+'Tab C'!K543+'Tab C'!K607+'Tab C'!K621</f>
        <v>588.17241635684081</v>
      </c>
      <c r="H121" s="243">
        <f t="shared" si="18"/>
        <v>0.18144282137780507</v>
      </c>
      <c r="I121" s="244">
        <f t="shared" si="19"/>
        <v>3.4840362782731678</v>
      </c>
      <c r="J121" s="71"/>
    </row>
    <row r="122" spans="2:10">
      <c r="B122" s="93">
        <v>611131</v>
      </c>
      <c r="C122" s="12" t="s">
        <v>753</v>
      </c>
      <c r="D122" s="97" t="s">
        <v>93</v>
      </c>
      <c r="E122" s="96">
        <f>'Tab C'!I143+'Tab C'!I162+'Tab C'!I186+'Tab C'!I205+'Tab C'!I274+'Tab C'!I341+'Tab C'!I371+'Tab C'!I448+'Tab C'!I544+'Tab C'!I608+'Tab C'!I622</f>
        <v>78750</v>
      </c>
      <c r="F122" s="96">
        <f>'Tab C'!J143+'Tab C'!J162+'Tab C'!J186+'Tab C'!J205+'Tab C'!J274+'Tab C'!J341+'Tab C'!J371+'Tab C'!J448+'Tab C'!J544+'Tab C'!J608+'Tab C'!J622</f>
        <v>40211.040000000001</v>
      </c>
      <c r="G122" s="242" t="e">
        <f>'Tab C'!K143+'Tab C'!K162+'Tab C'!K186+'Tab C'!K205+'Tab C'!K274+'Tab C'!K341+'Tab C'!K371+'Tab C'!K448+'Tab C'!K544+'Tab C'!K608+'Tab C'!K622</f>
        <v>#DIV/0!</v>
      </c>
      <c r="H122" s="243" t="e">
        <f t="shared" si="18"/>
        <v>#DIV/0!</v>
      </c>
      <c r="I122" s="244" t="e">
        <f t="shared" si="19"/>
        <v>#DIV/0!</v>
      </c>
      <c r="J122" s="71"/>
    </row>
    <row r="123" spans="2:10">
      <c r="B123" s="93">
        <v>611132</v>
      </c>
      <c r="C123" s="12" t="s">
        <v>753</v>
      </c>
      <c r="D123" s="97" t="s">
        <v>94</v>
      </c>
      <c r="E123" s="96">
        <f>'Tab C'!I144+'Tab C'!I163+'Tab C'!I187+'Tab C'!I206+'Tab C'!I275+'Tab C'!I342+'Tab C'!I372+'Tab C'!I449+'Tab C'!I545+'Tab C'!I609+'Tab C'!I623</f>
        <v>132380</v>
      </c>
      <c r="F123" s="96">
        <f>'Tab C'!J144+'Tab C'!J163+'Tab C'!J187+'Tab C'!J206+'Tab C'!J275+'Tab C'!J342+'Tab C'!J372+'Tab C'!J449+'Tab C'!J545+'Tab C'!J609+'Tab C'!J623</f>
        <v>101597.49</v>
      </c>
      <c r="G123" s="242">
        <f>'Tab C'!K144+'Tab C'!K163+'Tab C'!K187+'Tab C'!K206+'Tab C'!K275+'Tab C'!K342+'Tab C'!K372+'Tab C'!K449+'Tab C'!K545+'Tab C'!K609+'Tab C'!K623</f>
        <v>602.92273093385211</v>
      </c>
      <c r="H123" s="243">
        <f t="shared" si="18"/>
        <v>0.59344254561195564</v>
      </c>
      <c r="I123" s="244">
        <f t="shared" si="19"/>
        <v>3.5714096906826858</v>
      </c>
      <c r="J123" s="71"/>
    </row>
    <row r="124" spans="2:10">
      <c r="B124" s="93">
        <v>611133</v>
      </c>
      <c r="C124" s="12" t="s">
        <v>753</v>
      </c>
      <c r="D124" s="97" t="s">
        <v>95</v>
      </c>
      <c r="E124" s="96">
        <f>'Tab C'!I145+'Tab C'!I164+'Tab C'!I188+'Tab C'!I207+'Tab C'!I276+'Tab C'!I343+'Tab C'!I373+'Tab C'!I450+'Tab C'!I546+'Tab C'!I610+'Tab C'!I624</f>
        <v>393970</v>
      </c>
      <c r="F124" s="96">
        <f>'Tab C'!J145+'Tab C'!J164+'Tab C'!J188+'Tab C'!J207+'Tab C'!J276+'Tab C'!J343+'Tab C'!J373+'Tab C'!J450+'Tab C'!J546+'Tab C'!J610+'Tab C'!J624</f>
        <v>368046.04</v>
      </c>
      <c r="G124" s="242">
        <f>'Tab C'!K145+'Tab C'!K164+'Tab C'!K188+'Tab C'!K207+'Tab C'!K276+'Tab C'!K343+'Tab C'!K373+'Tab C'!K450+'Tab C'!K546+'Tab C'!K610+'Tab C'!K624</f>
        <v>625.86227528639313</v>
      </c>
      <c r="H124" s="243">
        <f t="shared" si="18"/>
        <v>0.17004999572509819</v>
      </c>
      <c r="I124" s="244">
        <f t="shared" si="19"/>
        <v>3.7072919634800909</v>
      </c>
      <c r="J124" s="71"/>
    </row>
    <row r="125" spans="2:10">
      <c r="B125" s="92">
        <v>611200</v>
      </c>
      <c r="C125" s="93"/>
      <c r="D125" s="94" t="s">
        <v>96</v>
      </c>
      <c r="E125" s="95">
        <f>SUM(E126:E131)</f>
        <v>3789149</v>
      </c>
      <c r="F125" s="95">
        <f>SUM(F126:F131)</f>
        <v>1574295.04</v>
      </c>
      <c r="G125" s="241">
        <f>SUM(G126:G131)</f>
        <v>1400.6258900444832</v>
      </c>
      <c r="H125" s="239">
        <f t="shared" si="18"/>
        <v>8.8968449652517684E-2</v>
      </c>
      <c r="I125" s="240">
        <f t="shared" si="19"/>
        <v>8.2966002442437876</v>
      </c>
      <c r="J125" s="74"/>
    </row>
    <row r="126" spans="2:10">
      <c r="B126" s="93">
        <v>611211</v>
      </c>
      <c r="C126" s="12" t="s">
        <v>753</v>
      </c>
      <c r="D126" s="97" t="s">
        <v>97</v>
      </c>
      <c r="E126" s="96">
        <f>'Tab C'!I146+'Tab C'!I165+'Tab C'!I208+'Tab C'!I277+'Tab C'!I344+'Tab C'!I374+'Tab C'!I451+'Tab C'!I547+'Tab C'!I611+'Tab C'!I189+'Tab C'!I625</f>
        <v>247250</v>
      </c>
      <c r="F126" s="96">
        <f>'Tab C'!J146+'Tab C'!J165+'Tab C'!J208+'Tab C'!J277+'Tab C'!J344+'Tab C'!J374+'Tab C'!J451+'Tab C'!J547+'Tab C'!J611+'Tab C'!J189+'Tab C'!J625</f>
        <v>83427.63</v>
      </c>
      <c r="G126" s="242">
        <f>'Tab C'!K146+'Tab C'!K165+'Tab C'!K208+'Tab C'!K277+'Tab C'!K344+'Tab C'!K374+'Tab C'!K451+'Tab C'!K547+'Tab C'!K611+'Tab C'!K189+'Tab C'!K625</f>
        <v>499.26267542003944</v>
      </c>
      <c r="H126" s="243">
        <f t="shared" si="18"/>
        <v>0.59843804195329464</v>
      </c>
      <c r="I126" s="244">
        <f t="shared" si="19"/>
        <v>2.9573798858595657</v>
      </c>
      <c r="J126" s="71"/>
    </row>
    <row r="127" spans="2:10">
      <c r="B127" s="93">
        <v>611221</v>
      </c>
      <c r="C127" s="12" t="s">
        <v>753</v>
      </c>
      <c r="D127" s="97" t="s">
        <v>98</v>
      </c>
      <c r="E127" s="96">
        <f>'Tab C'!I147+'Tab C'!I166+'Tab C'!I190+'Tab C'!I209+'Tab C'!I278+'Tab C'!I345+'Tab C'!I375+'Tab C'!I452+'Tab C'!I548+'Tab C'!I612+'Tab C'!I626</f>
        <v>222250</v>
      </c>
      <c r="F127" s="96">
        <f>'Tab C'!J147+'Tab C'!J166+'Tab C'!J190+'Tab C'!J209+'Tab C'!J278+'Tab C'!J345+'Tab C'!J375+'Tab C'!J452+'Tab C'!J548+'Tab C'!J612+'Tab C'!J626</f>
        <v>134547.79</v>
      </c>
      <c r="G127" s="242">
        <f>'Tab C'!K147+'Tab C'!K166+'Tab C'!K190+'Tab C'!K209+'Tab C'!K278+'Tab C'!K345+'Tab C'!K375+'Tab C'!K452+'Tab C'!K548+'Tab C'!K612+'Tab C'!K626</f>
        <v>411.55690698554929</v>
      </c>
      <c r="H127" s="243">
        <f t="shared" si="18"/>
        <v>0.30588158080154959</v>
      </c>
      <c r="I127" s="244">
        <f t="shared" si="19"/>
        <v>2.4378552183610447</v>
      </c>
      <c r="J127" s="71"/>
    </row>
    <row r="128" spans="2:10">
      <c r="B128" s="93">
        <v>611224</v>
      </c>
      <c r="C128" s="12" t="s">
        <v>753</v>
      </c>
      <c r="D128" s="97" t="s">
        <v>99</v>
      </c>
      <c r="E128" s="96">
        <f>'Tab C'!I148+'Tab C'!I167+'Tab C'!I191+'Tab C'!I210+'Tab C'!I279+'Tab C'!I346+'Tab C'!I376+'Tab C'!I453+'Tab C'!I549+'Tab C'!I613+'Tab C'!I627</f>
        <v>1275570</v>
      </c>
      <c r="F128" s="96">
        <f>'Tab C'!J148+'Tab C'!J167+'Tab C'!J191+'Tab C'!J210+'Tab C'!J279+'Tab C'!J346+'Tab C'!J376+'Tab C'!J453+'Tab C'!J549+'Tab C'!J613+'Tab C'!J627</f>
        <v>609134.12</v>
      </c>
      <c r="G128" s="242">
        <f>'Tab C'!K148+'Tab C'!K167+'Tab C'!K191+'Tab C'!K210+'Tab C'!K279+'Tab C'!K346+'Tab C'!K376+'Tab C'!K453+'Tab C'!K549+'Tab C'!K613+'Tab C'!K627</f>
        <v>314.75493926683907</v>
      </c>
      <c r="H128" s="243">
        <f t="shared" si="18"/>
        <v>5.167251824061983E-2</v>
      </c>
      <c r="I128" s="244">
        <f t="shared" si="19"/>
        <v>1.8644492612622341</v>
      </c>
      <c r="J128" s="71"/>
    </row>
    <row r="129" spans="2:10">
      <c r="B129" s="93">
        <v>611225</v>
      </c>
      <c r="C129" s="12" t="s">
        <v>753</v>
      </c>
      <c r="D129" s="97" t="s">
        <v>100</v>
      </c>
      <c r="E129" s="96">
        <f>'Tab C'!I211</f>
        <v>900000</v>
      </c>
      <c r="F129" s="96">
        <f>'Tab C'!J211</f>
        <v>218816.22</v>
      </c>
      <c r="G129" s="242">
        <f>'Tab C'!K211</f>
        <v>24.312913333333334</v>
      </c>
      <c r="H129" s="243">
        <f t="shared" si="18"/>
        <v>1.1111111111111112E-2</v>
      </c>
      <c r="I129" s="244">
        <f t="shared" si="19"/>
        <v>0.14401741688010997</v>
      </c>
      <c r="J129" s="71"/>
    </row>
    <row r="130" spans="2:10">
      <c r="B130" s="93">
        <v>611227</v>
      </c>
      <c r="C130" s="12" t="s">
        <v>753</v>
      </c>
      <c r="D130" s="97" t="s">
        <v>101</v>
      </c>
      <c r="E130" s="96">
        <f>'Tab C'!I212</f>
        <v>144079</v>
      </c>
      <c r="F130" s="96">
        <f>'Tab C'!J212</f>
        <v>164799.72</v>
      </c>
      <c r="G130" s="242">
        <f>'Tab C'!K212</f>
        <v>114.38149903872181</v>
      </c>
      <c r="H130" s="243">
        <f t="shared" si="18"/>
        <v>6.9406367340139788E-2</v>
      </c>
      <c r="I130" s="244">
        <f t="shared" si="19"/>
        <v>0.67753822031055766</v>
      </c>
      <c r="J130" s="71"/>
    </row>
    <row r="131" spans="2:10">
      <c r="B131" s="10">
        <v>611229</v>
      </c>
      <c r="C131" s="12" t="s">
        <v>753</v>
      </c>
      <c r="D131" s="61" t="s">
        <v>102</v>
      </c>
      <c r="E131" s="96">
        <f>'Tab C'!I213</f>
        <v>1000000</v>
      </c>
      <c r="F131" s="96">
        <f>'Tab C'!J213</f>
        <v>363569.56</v>
      </c>
      <c r="G131" s="242">
        <f>'Tab C'!K213</f>
        <v>36.356956000000004</v>
      </c>
      <c r="H131" s="243">
        <f t="shared" si="18"/>
        <v>0.01</v>
      </c>
      <c r="I131" s="244">
        <f t="shared" si="19"/>
        <v>0.21536024157027456</v>
      </c>
      <c r="J131" s="71"/>
    </row>
    <row r="132" spans="2:10">
      <c r="B132" s="92">
        <v>612000</v>
      </c>
      <c r="C132" s="93"/>
      <c r="D132" s="98" t="s">
        <v>103</v>
      </c>
      <c r="E132" s="95">
        <f>E133</f>
        <v>3371880</v>
      </c>
      <c r="F132" s="95">
        <f>F133</f>
        <v>2128630.9699999997</v>
      </c>
      <c r="G132" s="241">
        <f>G133</f>
        <v>1371.7500348046869</v>
      </c>
      <c r="H132" s="239">
        <f t="shared" si="18"/>
        <v>6.4442829881625141E-2</v>
      </c>
      <c r="I132" s="240">
        <f t="shared" si="19"/>
        <v>8.1255542644870999</v>
      </c>
      <c r="J132" s="74"/>
    </row>
    <row r="133" spans="2:10">
      <c r="B133" s="92">
        <v>612100</v>
      </c>
      <c r="C133" s="93"/>
      <c r="D133" s="94" t="s">
        <v>104</v>
      </c>
      <c r="E133" s="95">
        <f>SUM(E134:E137)</f>
        <v>3371880</v>
      </c>
      <c r="F133" s="95">
        <f>SUM(F134:F137)</f>
        <v>2128630.9699999997</v>
      </c>
      <c r="G133" s="239">
        <f>SUM(G134:G137)</f>
        <v>1371.7500348046869</v>
      </c>
      <c r="H133" s="239">
        <f t="shared" si="18"/>
        <v>6.4442829881625141E-2</v>
      </c>
      <c r="I133" s="240">
        <f t="shared" si="19"/>
        <v>8.1255542644870999</v>
      </c>
      <c r="J133" s="74"/>
    </row>
    <row r="134" spans="2:10">
      <c r="B134" s="93">
        <v>612111</v>
      </c>
      <c r="C134" s="12" t="s">
        <v>753</v>
      </c>
      <c r="D134" s="97" t="s">
        <v>105</v>
      </c>
      <c r="E134" s="96">
        <f>'Tab C'!I149+'Tab C'!I168+'Tab C'!I192+'Tab C'!I214+'Tab C'!I280+'Tab C'!I347+'Tab C'!I377+'Tab C'!I454+'Tab C'!I550+'Tab C'!I614+'Tab C'!I630</f>
        <v>332640</v>
      </c>
      <c r="F134" s="96">
        <f>'Tab C'!J149+'Tab C'!J168+'Tab C'!J192+'Tab C'!J214+'Tab C'!J280+'Tab C'!J347+'Tab C'!J377+'Tab C'!J454+'Tab C'!J550+'Tab C'!J614+'Tab C'!J630</f>
        <v>131088.01</v>
      </c>
      <c r="G134" s="245">
        <f>'Tab C'!K149+'Tab C'!K168+'Tab C'!K192+'Tab C'!K214+'Tab C'!K280+'Tab C'!K347+'Tab C'!K377+'Tab C'!K454+'Tab C'!K550+'Tab C'!K614+'Tab C'!K630</f>
        <v>460.72125005602243</v>
      </c>
      <c r="H134" s="243">
        <f t="shared" si="18"/>
        <v>0.35145948897692658</v>
      </c>
      <c r="I134" s="244">
        <f t="shared" si="19"/>
        <v>2.7290799512650028</v>
      </c>
      <c r="J134" s="71"/>
    </row>
    <row r="135" spans="2:10">
      <c r="B135" s="93">
        <v>612112</v>
      </c>
      <c r="C135" s="12" t="s">
        <v>753</v>
      </c>
      <c r="D135" s="97" t="s">
        <v>106</v>
      </c>
      <c r="E135" s="96">
        <f>'Tab C'!I150+'Tab C'!I169+'Tab C'!I193+'Tab C'!I215+'Tab C'!I281+'Tab C'!I348+'Tab C'!I378+'Tab C'!I455+'Tab C'!I551+'Tab C'!I615+'Tab C'!I631</f>
        <v>1649320</v>
      </c>
      <c r="F135" s="96">
        <f>'Tab C'!J150+'Tab C'!J169+'Tab C'!J193+'Tab C'!J215+'Tab C'!J281+'Tab C'!J348+'Tab C'!J378+'Tab C'!J455+'Tab C'!J551+'Tab C'!J615+'Tab C'!J631</f>
        <v>625905.74</v>
      </c>
      <c r="G135" s="245">
        <f>'Tab C'!K150+'Tab C'!K169+'Tab C'!K193+'Tab C'!K215+'Tab C'!K281+'Tab C'!K348+'Tab C'!K378+'Tab C'!K455+'Tab C'!K551+'Tab C'!K615+'Tab C'!K631</f>
        <v>354.82000427799346</v>
      </c>
      <c r="H135" s="243">
        <f t="shared" si="18"/>
        <v>5.668904782339805E-2</v>
      </c>
      <c r="I135" s="244">
        <f t="shared" si="19"/>
        <v>2.1017744674574659</v>
      </c>
      <c r="J135" s="71"/>
    </row>
    <row r="136" spans="2:10">
      <c r="B136" s="93">
        <v>612113</v>
      </c>
      <c r="C136" s="12" t="s">
        <v>753</v>
      </c>
      <c r="D136" s="97" t="s">
        <v>107</v>
      </c>
      <c r="E136" s="96">
        <f>'Tab C'!I151+'Tab C'!I170+'Tab C'!I194+'Tab C'!I216+'Tab C'!I282+'Tab C'!I349+'Tab C'!I379+'Tab C'!I456+'Tab C'!I552+'Tab C'!I616+'Tab C'!I632</f>
        <v>1389920</v>
      </c>
      <c r="F136" s="96">
        <f>'Tab C'!J151+'Tab C'!J170+'Tab C'!J194+'Tab C'!J216+'Tab C'!J282+'Tab C'!J349+'Tab C'!J379+'Tab C'!J456+'Tab C'!J552+'Tab C'!J616+'Tab C'!J632</f>
        <v>1371637.22</v>
      </c>
      <c r="G136" s="245">
        <f>'Tab C'!K151+'Tab C'!K170+'Tab C'!K194+'Tab C'!K216+'Tab C'!K282+'Tab C'!K349+'Tab C'!K379+'Tab C'!K456+'Tab C'!K552+'Tab C'!K616+'Tab C'!K632</f>
        <v>556.20878047067094</v>
      </c>
      <c r="H136" s="243">
        <f t="shared" si="18"/>
        <v>4.0550720872875624E-2</v>
      </c>
      <c r="I136" s="244">
        <f t="shared" si="19"/>
        <v>3.2946998457646313</v>
      </c>
      <c r="J136" s="71"/>
    </row>
    <row r="137" spans="2:10">
      <c r="B137" s="10">
        <v>612114</v>
      </c>
      <c r="C137" s="12" t="s">
        <v>753</v>
      </c>
      <c r="D137" s="61" t="s">
        <v>108</v>
      </c>
      <c r="E137" s="96">
        <f>'Tab C'!I553</f>
        <v>0</v>
      </c>
      <c r="F137" s="96">
        <f>'Tab C'!J553</f>
        <v>0</v>
      </c>
      <c r="G137" s="245">
        <f>'Tab C'!K553</f>
        <v>0</v>
      </c>
      <c r="H137" s="243" t="e">
        <f t="shared" si="18"/>
        <v>#DIV/0!</v>
      </c>
      <c r="I137" s="244">
        <f t="shared" si="19"/>
        <v>0</v>
      </c>
      <c r="J137" s="71"/>
    </row>
    <row r="138" spans="2:10">
      <c r="B138" s="92">
        <v>613000</v>
      </c>
      <c r="C138" s="93"/>
      <c r="D138" s="94" t="s">
        <v>109</v>
      </c>
      <c r="E138" s="95">
        <f>E139+E144+E148+E154+E165+E170+E173+E193+E198</f>
        <v>22521939</v>
      </c>
      <c r="F138" s="95">
        <f>F139+F144+F148+F154+F165+F170+F173+F193+F198</f>
        <v>15001411.879999999</v>
      </c>
      <c r="G138" s="239" t="e">
        <f>G139+G144+G148+G154+G165+G170+G173+G193+G198</f>
        <v>#DIV/0!</v>
      </c>
      <c r="H138" s="239" t="e">
        <f t="shared" si="18"/>
        <v>#DIV/0!</v>
      </c>
      <c r="I138" s="240" t="e">
        <f t="shared" si="19"/>
        <v>#DIV/0!</v>
      </c>
      <c r="J138" s="74"/>
    </row>
    <row r="139" spans="2:10">
      <c r="B139" s="92">
        <v>613100</v>
      </c>
      <c r="C139" s="93"/>
      <c r="D139" s="94" t="s">
        <v>110</v>
      </c>
      <c r="E139" s="95">
        <f>SUM(E140:E143)</f>
        <v>451000</v>
      </c>
      <c r="F139" s="95">
        <f>SUM(F140:F143)</f>
        <v>446391.22</v>
      </c>
      <c r="G139" s="239" t="e">
        <f>SUM(G140:G143)</f>
        <v>#DIV/0!</v>
      </c>
      <c r="H139" s="239" t="e">
        <f t="shared" si="18"/>
        <v>#DIV/0!</v>
      </c>
      <c r="I139" s="240" t="e">
        <f t="shared" si="19"/>
        <v>#DIV/0!</v>
      </c>
      <c r="J139" s="74"/>
    </row>
    <row r="140" spans="2:10">
      <c r="B140" s="93">
        <v>613111</v>
      </c>
      <c r="C140" s="12" t="s">
        <v>753</v>
      </c>
      <c r="D140" s="97" t="s">
        <v>111</v>
      </c>
      <c r="E140" s="96">
        <f>'Tab C'!I122+'Tab C'!I628</f>
        <v>9000</v>
      </c>
      <c r="F140" s="96">
        <f>'Tab C'!J122+'Tab C'!J628</f>
        <v>6391.22</v>
      </c>
      <c r="G140" s="245">
        <f>'Tab C'!K122+'Tab C'!K628</f>
        <v>71.01355555555557</v>
      </c>
      <c r="H140" s="243">
        <f t="shared" si="18"/>
        <v>1.1111111111111114</v>
      </c>
      <c r="I140" s="244">
        <f t="shared" si="19"/>
        <v>0.42064843050140277</v>
      </c>
      <c r="J140" s="71"/>
    </row>
    <row r="141" spans="2:10">
      <c r="B141" s="93">
        <v>613114</v>
      </c>
      <c r="C141" s="12" t="s">
        <v>753</v>
      </c>
      <c r="D141" s="97" t="s">
        <v>112</v>
      </c>
      <c r="E141" s="96">
        <f>'Tab C'!I350</f>
        <v>0</v>
      </c>
      <c r="F141" s="96">
        <f>'Tab C'!J350</f>
        <v>0</v>
      </c>
      <c r="G141" s="245" t="e">
        <f>'Tab C'!K350</f>
        <v>#DIV/0!</v>
      </c>
      <c r="H141" s="243" t="e">
        <f t="shared" si="18"/>
        <v>#DIV/0!</v>
      </c>
      <c r="I141" s="244" t="e">
        <f t="shared" si="19"/>
        <v>#DIV/0!</v>
      </c>
      <c r="J141" s="71"/>
    </row>
    <row r="142" spans="2:10">
      <c r="B142" s="93">
        <v>613110</v>
      </c>
      <c r="C142" s="12" t="s">
        <v>753</v>
      </c>
      <c r="D142" s="97" t="s">
        <v>113</v>
      </c>
      <c r="E142" s="96">
        <f>'Tab C'!I351+'Tab C'!I629</f>
        <v>90000</v>
      </c>
      <c r="F142" s="96">
        <f>'Tab C'!J351+'Tab C'!J629</f>
        <v>88000</v>
      </c>
      <c r="G142" s="245">
        <f>'Tab C'!K351+'Tab C'!K629</f>
        <v>97.777777777777771</v>
      </c>
      <c r="H142" s="243">
        <f t="shared" si="18"/>
        <v>0.1111111111111111</v>
      </c>
      <c r="I142" s="244">
        <f t="shared" si="19"/>
        <v>0.57918616295673486</v>
      </c>
      <c r="J142" s="74"/>
    </row>
    <row r="143" spans="2:10">
      <c r="B143" s="93">
        <v>613120</v>
      </c>
      <c r="C143" s="12" t="s">
        <v>753</v>
      </c>
      <c r="D143" s="97" t="s">
        <v>114</v>
      </c>
      <c r="E143" s="96">
        <f>'Tab C'!I352</f>
        <v>352000</v>
      </c>
      <c r="F143" s="96">
        <f>'Tab C'!J352</f>
        <v>352000</v>
      </c>
      <c r="G143" s="245">
        <f>'Tab C'!K352</f>
        <v>100</v>
      </c>
      <c r="H143" s="243">
        <f t="shared" si="18"/>
        <v>2.8409090909090908E-2</v>
      </c>
      <c r="I143" s="244">
        <f t="shared" si="19"/>
        <v>0.59234948484211525</v>
      </c>
      <c r="J143" s="74"/>
    </row>
    <row r="144" spans="2:10">
      <c r="B144" s="92">
        <v>613200</v>
      </c>
      <c r="C144" s="93"/>
      <c r="D144" s="94" t="s">
        <v>115</v>
      </c>
      <c r="E144" s="95">
        <f>SUM(E145:E147)</f>
        <v>1245800</v>
      </c>
      <c r="F144" s="95">
        <f>SUM(F145:F147)</f>
        <v>794986.70000000007</v>
      </c>
      <c r="G144" s="239">
        <f>SUM(G145:G147)</f>
        <v>126.01489691751956</v>
      </c>
      <c r="H144" s="239">
        <f t="shared" si="18"/>
        <v>1.5851195613400773E-2</v>
      </c>
      <c r="I144" s="240">
        <f t="shared" si="19"/>
        <v>0.74644859271524977</v>
      </c>
      <c r="J144" s="74"/>
    </row>
    <row r="145" spans="2:10">
      <c r="B145" s="93">
        <v>613211</v>
      </c>
      <c r="C145" s="12" t="s">
        <v>753</v>
      </c>
      <c r="D145" s="97" t="s">
        <v>116</v>
      </c>
      <c r="E145" s="96">
        <f>'Tab C'!I217+'Tab C'!I380</f>
        <v>145800</v>
      </c>
      <c r="F145" s="96">
        <f>'Tab C'!J217+'Tab C'!J380</f>
        <v>72931.17</v>
      </c>
      <c r="G145" s="245">
        <f>'Tab C'!K217+'Tab C'!K380</f>
        <v>60.373485099337742</v>
      </c>
      <c r="H145" s="243">
        <f t="shared" si="18"/>
        <v>8.2781456953642377E-2</v>
      </c>
      <c r="I145" s="244">
        <f t="shared" si="19"/>
        <v>0.35762202796715836</v>
      </c>
      <c r="J145" s="74"/>
    </row>
    <row r="146" spans="2:10">
      <c r="B146" s="93">
        <v>613212</v>
      </c>
      <c r="C146" s="12" t="s">
        <v>753</v>
      </c>
      <c r="D146" s="61" t="s">
        <v>117</v>
      </c>
      <c r="E146" s="96">
        <f>'Tab C'!I218+'Tab C'!I554</f>
        <v>1100000</v>
      </c>
      <c r="F146" s="96">
        <f>'Tab C'!J218+'Tab C'!J554</f>
        <v>722055.53</v>
      </c>
      <c r="G146" s="245">
        <f>'Tab C'!K218+'Tab C'!K554</f>
        <v>65.641411818181822</v>
      </c>
      <c r="H146" s="243">
        <f t="shared" si="18"/>
        <v>9.0909090909090922E-3</v>
      </c>
      <c r="I146" s="244">
        <f t="shared" si="19"/>
        <v>0.38882656474809141</v>
      </c>
      <c r="J146" s="74"/>
    </row>
    <row r="147" spans="2:10">
      <c r="B147" s="93">
        <v>613213</v>
      </c>
      <c r="C147" s="12" t="s">
        <v>753</v>
      </c>
      <c r="D147" s="97" t="s">
        <v>118</v>
      </c>
      <c r="E147" s="96">
        <f>'Tab C'!I555</f>
        <v>0</v>
      </c>
      <c r="F147" s="96">
        <f>'Tab C'!J555</f>
        <v>0</v>
      </c>
      <c r="G147" s="245">
        <f>'Tab C'!K555</f>
        <v>0</v>
      </c>
      <c r="H147" s="243" t="e">
        <f t="shared" si="18"/>
        <v>#DIV/0!</v>
      </c>
      <c r="I147" s="244">
        <f t="shared" si="19"/>
        <v>0</v>
      </c>
      <c r="J147" s="74"/>
    </row>
    <row r="148" spans="2:10">
      <c r="B148" s="92">
        <v>613300</v>
      </c>
      <c r="C148" s="93"/>
      <c r="D148" s="94" t="s">
        <v>119</v>
      </c>
      <c r="E148" s="95">
        <f>SUM(E149:E153)</f>
        <v>129000</v>
      </c>
      <c r="F148" s="95">
        <f>SUM(F149:F153)</f>
        <v>96340</v>
      </c>
      <c r="G148" s="239" t="e">
        <f>SUM(G149:G153)</f>
        <v>#DIV/0!</v>
      </c>
      <c r="H148" s="239" t="e">
        <f t="shared" si="18"/>
        <v>#DIV/0!</v>
      </c>
      <c r="I148" s="240" t="e">
        <f t="shared" si="19"/>
        <v>#DIV/0!</v>
      </c>
      <c r="J148" s="74"/>
    </row>
    <row r="149" spans="2:10">
      <c r="B149" s="93">
        <v>613310</v>
      </c>
      <c r="C149" s="12" t="s">
        <v>753</v>
      </c>
      <c r="D149" s="97" t="s">
        <v>120</v>
      </c>
      <c r="E149" s="96">
        <f>'Tab C'!I219+'Tab C'!I556</f>
        <v>30000</v>
      </c>
      <c r="F149" s="96">
        <f>'Tab C'!J219+'Tab C'!J556</f>
        <v>5000</v>
      </c>
      <c r="G149" s="245">
        <f>'Tab C'!K219+'Tab C'!K556</f>
        <v>16.666666666666664</v>
      </c>
      <c r="H149" s="243">
        <f t="shared" si="18"/>
        <v>0.33333333333333326</v>
      </c>
      <c r="I149" s="244">
        <f t="shared" si="19"/>
        <v>9.8724914140352532E-2</v>
      </c>
      <c r="J149" s="71"/>
    </row>
    <row r="150" spans="2:10">
      <c r="B150" s="93">
        <v>613321</v>
      </c>
      <c r="C150" s="12" t="s">
        <v>753</v>
      </c>
      <c r="D150" s="97" t="s">
        <v>121</v>
      </c>
      <c r="E150" s="96">
        <f>'Tab C'!I220+'Tab C'!I381+'Tab C'!I557</f>
        <v>55000</v>
      </c>
      <c r="F150" s="96">
        <f>'Tab C'!J220+'Tab C'!J381+'Tab C'!J557</f>
        <v>47340</v>
      </c>
      <c r="G150" s="245">
        <f>'Tab C'!K220+'Tab C'!K381+'Tab C'!K557</f>
        <v>123.4</v>
      </c>
      <c r="H150" s="243">
        <f t="shared" si="18"/>
        <v>0.26066751161808199</v>
      </c>
      <c r="I150" s="244">
        <f t="shared" si="19"/>
        <v>0.73095926429517033</v>
      </c>
      <c r="J150" s="71"/>
    </row>
    <row r="151" spans="2:10">
      <c r="B151" s="93">
        <v>613323</v>
      </c>
      <c r="C151" s="12" t="s">
        <v>753</v>
      </c>
      <c r="D151" s="97" t="s">
        <v>122</v>
      </c>
      <c r="E151" s="96">
        <f>'Tab C'!I221+'Tab C'!I558</f>
        <v>0</v>
      </c>
      <c r="F151" s="96">
        <f>'Tab C'!J221+'Tab C'!J558</f>
        <v>0</v>
      </c>
      <c r="G151" s="245">
        <f>'Tab C'!K221+'Tab C'!K558</f>
        <v>0</v>
      </c>
      <c r="H151" s="243" t="e">
        <f t="shared" si="18"/>
        <v>#DIV/0!</v>
      </c>
      <c r="I151" s="244">
        <f t="shared" si="19"/>
        <v>0</v>
      </c>
      <c r="J151" s="71"/>
    </row>
    <row r="152" spans="2:10">
      <c r="B152" s="93">
        <v>613324</v>
      </c>
      <c r="C152" s="12" t="s">
        <v>753</v>
      </c>
      <c r="D152" s="97" t="s">
        <v>123</v>
      </c>
      <c r="E152" s="96">
        <f>'Tab C'!I382</f>
        <v>44000</v>
      </c>
      <c r="F152" s="96">
        <f>'Tab C'!J382</f>
        <v>44000</v>
      </c>
      <c r="G152" s="245">
        <f>'Tab C'!K382</f>
        <v>100</v>
      </c>
      <c r="H152" s="243">
        <f t="shared" si="18"/>
        <v>0.22727272727272727</v>
      </c>
      <c r="I152" s="244">
        <f t="shared" si="19"/>
        <v>0.59234948484211525</v>
      </c>
      <c r="J152" s="71"/>
    </row>
    <row r="153" spans="2:10">
      <c r="B153" s="11">
        <v>613327</v>
      </c>
      <c r="C153" s="12" t="s">
        <v>753</v>
      </c>
      <c r="D153" s="61" t="s">
        <v>606</v>
      </c>
      <c r="E153" s="96">
        <f>'Tab C'!I283</f>
        <v>0</v>
      </c>
      <c r="F153" s="96">
        <f>'Tab C'!J283</f>
        <v>0</v>
      </c>
      <c r="G153" s="245" t="e">
        <f>'Tab C'!K283</f>
        <v>#DIV/0!</v>
      </c>
      <c r="H153" s="243" t="e">
        <f t="shared" si="18"/>
        <v>#DIV/0!</v>
      </c>
      <c r="I153" s="244" t="e">
        <f t="shared" si="19"/>
        <v>#DIV/0!</v>
      </c>
      <c r="J153" s="71"/>
    </row>
    <row r="154" spans="2:10">
      <c r="B154" s="92">
        <v>613400</v>
      </c>
      <c r="C154" s="12"/>
      <c r="D154" s="94" t="s">
        <v>124</v>
      </c>
      <c r="E154" s="95">
        <f>SUM(E155:E164)</f>
        <v>11044118.130000001</v>
      </c>
      <c r="F154" s="95">
        <f>SUM(F155:F164)</f>
        <v>6438129.9399999985</v>
      </c>
      <c r="G154" s="239">
        <f>SUM(G155:G164)</f>
        <v>779.83739891344862</v>
      </c>
      <c r="H154" s="239">
        <f t="shared" si="18"/>
        <v>1.2112793717758497E-2</v>
      </c>
      <c r="I154" s="240">
        <f t="shared" si="19"/>
        <v>4.6193628150699642</v>
      </c>
      <c r="J154" s="74"/>
    </row>
    <row r="155" spans="2:10">
      <c r="B155" s="93">
        <v>613411</v>
      </c>
      <c r="C155" s="12" t="s">
        <v>753</v>
      </c>
      <c r="D155" s="97" t="s">
        <v>125</v>
      </c>
      <c r="E155" s="96">
        <f>'Tab C'!I222</f>
        <v>263000</v>
      </c>
      <c r="F155" s="96">
        <f>'Tab C'!J222</f>
        <v>262313.84999999998</v>
      </c>
      <c r="G155" s="245">
        <f>'Tab C'!K222</f>
        <v>99.739106463878315</v>
      </c>
      <c r="H155" s="243">
        <f t="shared" si="18"/>
        <v>3.8022813688212927E-2</v>
      </c>
      <c r="I155" s="244">
        <f t="shared" si="19"/>
        <v>0.59080408332491208</v>
      </c>
      <c r="J155" s="71"/>
    </row>
    <row r="156" spans="2:10">
      <c r="B156" s="93">
        <v>613412</v>
      </c>
      <c r="C156" s="12" t="s">
        <v>753</v>
      </c>
      <c r="D156" s="97" t="s">
        <v>126</v>
      </c>
      <c r="E156" s="96">
        <f>'Tab C'!I223</f>
        <v>10208679</v>
      </c>
      <c r="F156" s="96">
        <f>'Tab C'!J223</f>
        <v>5649543.7800000003</v>
      </c>
      <c r="G156" s="245">
        <f>'Tab C'!K223</f>
        <v>55.340595781295512</v>
      </c>
      <c r="H156" s="243">
        <f t="shared" si="18"/>
        <v>9.7955866767874687E-4</v>
      </c>
      <c r="I156" s="244">
        <f t="shared" si="19"/>
        <v>0.32780973401906133</v>
      </c>
      <c r="J156" s="71"/>
    </row>
    <row r="157" spans="2:10">
      <c r="B157" s="93">
        <v>613413</v>
      </c>
      <c r="C157" s="12" t="s">
        <v>753</v>
      </c>
      <c r="D157" s="97" t="s">
        <v>127</v>
      </c>
      <c r="E157" s="96">
        <f>'Tab C'!I224</f>
        <v>0</v>
      </c>
      <c r="F157" s="96">
        <f>'Tab C'!J224</f>
        <v>0</v>
      </c>
      <c r="G157" s="245">
        <f>'Tab C'!K224</f>
        <v>0</v>
      </c>
      <c r="H157" s="243" t="e">
        <f t="shared" si="18"/>
        <v>#DIV/0!</v>
      </c>
      <c r="I157" s="244">
        <f t="shared" si="19"/>
        <v>0</v>
      </c>
      <c r="J157" s="71"/>
    </row>
    <row r="158" spans="2:10">
      <c r="B158" s="93">
        <v>613416</v>
      </c>
      <c r="C158" s="12" t="s">
        <v>753</v>
      </c>
      <c r="D158" s="97" t="s">
        <v>128</v>
      </c>
      <c r="E158" s="96">
        <f>'Tab C'!I225</f>
        <v>0</v>
      </c>
      <c r="F158" s="96">
        <f>'Tab C'!J225</f>
        <v>0</v>
      </c>
      <c r="G158" s="245">
        <f>'Tab C'!K225</f>
        <v>0</v>
      </c>
      <c r="H158" s="243" t="e">
        <f t="shared" si="18"/>
        <v>#DIV/0!</v>
      </c>
      <c r="I158" s="244">
        <f t="shared" si="19"/>
        <v>0</v>
      </c>
      <c r="J158" s="71"/>
    </row>
    <row r="159" spans="2:10">
      <c r="B159" s="93">
        <v>613417</v>
      </c>
      <c r="C159" s="12" t="s">
        <v>753</v>
      </c>
      <c r="D159" s="97" t="s">
        <v>129</v>
      </c>
      <c r="E159" s="96">
        <f>'Tab C'!I226</f>
        <v>311300</v>
      </c>
      <c r="F159" s="96">
        <f>'Tab C'!J226</f>
        <v>284331.09999999998</v>
      </c>
      <c r="G159" s="245">
        <f>'Tab C'!K226</f>
        <v>91.336684869900409</v>
      </c>
      <c r="H159" s="243">
        <f t="shared" si="18"/>
        <v>3.2123353678123995E-2</v>
      </c>
      <c r="I159" s="244">
        <f t="shared" si="19"/>
        <v>0.5410323822987213</v>
      </c>
      <c r="J159" s="71"/>
    </row>
    <row r="160" spans="2:10">
      <c r="B160" s="93">
        <v>613418</v>
      </c>
      <c r="C160" s="12" t="s">
        <v>753</v>
      </c>
      <c r="D160" s="97" t="s">
        <v>130</v>
      </c>
      <c r="E160" s="96">
        <f>'Tab C'!I227</f>
        <v>76600</v>
      </c>
      <c r="F160" s="96">
        <f>'Tab C'!J227</f>
        <v>67258.77</v>
      </c>
      <c r="G160" s="245">
        <f>'Tab C'!K227</f>
        <v>87.805182767624018</v>
      </c>
      <c r="H160" s="243">
        <f t="shared" si="18"/>
        <v>0.13054830287206265</v>
      </c>
      <c r="I160" s="244">
        <f t="shared" si="19"/>
        <v>0.52011354778869867</v>
      </c>
      <c r="J160" s="71"/>
    </row>
    <row r="161" spans="2:10">
      <c r="B161" s="93">
        <v>613419</v>
      </c>
      <c r="C161" s="12" t="s">
        <v>753</v>
      </c>
      <c r="D161" s="97" t="s">
        <v>131</v>
      </c>
      <c r="E161" s="96">
        <f>'Tab C'!I228</f>
        <v>56400</v>
      </c>
      <c r="F161" s="96">
        <f>'Tab C'!J228</f>
        <v>49455.01</v>
      </c>
      <c r="G161" s="245">
        <f>'Tab C'!K228</f>
        <v>87.686187943262411</v>
      </c>
      <c r="H161" s="243">
        <f t="shared" si="18"/>
        <v>0.1773049645390071</v>
      </c>
      <c r="I161" s="244">
        <f t="shared" si="19"/>
        <v>0.51940868255960393</v>
      </c>
      <c r="J161" s="71"/>
    </row>
    <row r="162" spans="2:10">
      <c r="B162" s="93">
        <v>613481</v>
      </c>
      <c r="C162" s="12" t="s">
        <v>753</v>
      </c>
      <c r="D162" s="97" t="s">
        <v>132</v>
      </c>
      <c r="E162" s="96">
        <f>'Tab C'!I229+'Tab C'!I171+'Tab C'!I559</f>
        <v>97839.13</v>
      </c>
      <c r="F162" s="96">
        <f>'Tab C'!J229+'Tab C'!J171+'Tab C'!J559</f>
        <v>96971.1</v>
      </c>
      <c r="G162" s="245">
        <f>'Tab C'!K229+'Tab C'!K171+'Tab C'!K559</f>
        <v>187.27077661862347</v>
      </c>
      <c r="H162" s="243">
        <f t="shared" si="18"/>
        <v>0.19312019418014592</v>
      </c>
      <c r="I162" s="244">
        <f t="shared" si="19"/>
        <v>1.1092974805602447</v>
      </c>
      <c r="J162" s="71"/>
    </row>
    <row r="163" spans="2:10">
      <c r="B163" s="93">
        <v>613484</v>
      </c>
      <c r="C163" s="12" t="s">
        <v>753</v>
      </c>
      <c r="D163" s="97" t="s">
        <v>133</v>
      </c>
      <c r="E163" s="96">
        <f>'Tab C'!I230</f>
        <v>3000</v>
      </c>
      <c r="F163" s="96">
        <f>'Tab C'!J230</f>
        <v>2263.4</v>
      </c>
      <c r="G163" s="245">
        <f>'Tab C'!K230</f>
        <v>75.446666666666673</v>
      </c>
      <c r="H163" s="243">
        <f t="shared" si="18"/>
        <v>3.3333333333333335</v>
      </c>
      <c r="I163" s="244">
        <f t="shared" si="19"/>
        <v>0.44690794133054795</v>
      </c>
      <c r="J163" s="71"/>
    </row>
    <row r="164" spans="2:10">
      <c r="B164" s="93">
        <v>613488</v>
      </c>
      <c r="C164" s="12" t="s">
        <v>753</v>
      </c>
      <c r="D164" s="61" t="s">
        <v>134</v>
      </c>
      <c r="E164" s="96">
        <f>'Tab C'!I231</f>
        <v>27300</v>
      </c>
      <c r="F164" s="96">
        <f>'Tab C'!J231</f>
        <v>25992.93</v>
      </c>
      <c r="G164" s="245">
        <f>'Tab C'!K231</f>
        <v>95.212197802197807</v>
      </c>
      <c r="H164" s="243">
        <f t="shared" si="18"/>
        <v>0.36630036630036628</v>
      </c>
      <c r="I164" s="244">
        <f t="shared" si="19"/>
        <v>0.56398896318817449</v>
      </c>
      <c r="J164" s="71"/>
    </row>
    <row r="165" spans="2:10">
      <c r="B165" s="92">
        <v>613500</v>
      </c>
      <c r="C165" s="93"/>
      <c r="D165" s="94" t="s">
        <v>135</v>
      </c>
      <c r="E165" s="95">
        <f>SUM(E166:E169)</f>
        <v>98460</v>
      </c>
      <c r="F165" s="95">
        <f>SUM(F166:F169)</f>
        <v>92563.199999999997</v>
      </c>
      <c r="G165" s="239">
        <f>SUM(G166:G169)</f>
        <v>559.59560399021268</v>
      </c>
      <c r="H165" s="239">
        <f t="shared" si="18"/>
        <v>0.60455516230015027</v>
      </c>
      <c r="I165" s="240">
        <f t="shared" si="19"/>
        <v>3.3147616774351483</v>
      </c>
      <c r="J165" s="74"/>
    </row>
    <row r="166" spans="2:10">
      <c r="B166" s="93">
        <v>613511</v>
      </c>
      <c r="C166" s="12" t="s">
        <v>753</v>
      </c>
      <c r="D166" s="97" t="s">
        <v>136</v>
      </c>
      <c r="E166" s="96">
        <f>'Tab C'!I353+'Tab C'!I232</f>
        <v>29160</v>
      </c>
      <c r="F166" s="96">
        <f>'Tab C'!J353+'Tab C'!J232</f>
        <v>29020.98</v>
      </c>
      <c r="G166" s="245">
        <f>'Tab C'!K353+'Tab C'!K232</f>
        <v>197.74341953698473</v>
      </c>
      <c r="H166" s="243">
        <f t="shared" si="18"/>
        <v>0.68138091662302491</v>
      </c>
      <c r="I166" s="244">
        <f t="shared" si="19"/>
        <v>1.1713321269365118</v>
      </c>
      <c r="J166" s="71"/>
    </row>
    <row r="167" spans="2:10">
      <c r="B167" s="93">
        <v>613512</v>
      </c>
      <c r="C167" s="12" t="s">
        <v>753</v>
      </c>
      <c r="D167" s="97" t="s">
        <v>137</v>
      </c>
      <c r="E167" s="96">
        <f>'Tab C'!I233+'Tab C'!I354+'Tab C'!I560</f>
        <v>49000</v>
      </c>
      <c r="F167" s="96">
        <f>'Tab C'!J233+'Tab C'!J354+'Tab C'!J560</f>
        <v>45738.41</v>
      </c>
      <c r="G167" s="245">
        <f>'Tab C'!K233+'Tab C'!K354+'Tab C'!K560</f>
        <v>187.9200202020202</v>
      </c>
      <c r="H167" s="243">
        <f t="shared" si="18"/>
        <v>0.41085822660214943</v>
      </c>
      <c r="I167" s="244">
        <f t="shared" si="19"/>
        <v>1.1131432715818657</v>
      </c>
      <c r="J167" s="71"/>
    </row>
    <row r="168" spans="2:10">
      <c r="B168" s="93">
        <v>613513</v>
      </c>
      <c r="C168" s="12" t="s">
        <v>753</v>
      </c>
      <c r="D168" s="97" t="s">
        <v>138</v>
      </c>
      <c r="E168" s="96">
        <f>'Tab C'!I234</f>
        <v>18000</v>
      </c>
      <c r="F168" s="96">
        <f>'Tab C'!J234</f>
        <v>15825.52</v>
      </c>
      <c r="G168" s="245">
        <f>'Tab C'!K234</f>
        <v>87.919555555555561</v>
      </c>
      <c r="H168" s="243">
        <f t="shared" si="18"/>
        <v>0.55555555555555558</v>
      </c>
      <c r="I168" s="244">
        <f t="shared" si="19"/>
        <v>0.52079103440881069</v>
      </c>
      <c r="J168" s="71"/>
    </row>
    <row r="169" spans="2:10">
      <c r="B169" s="93">
        <v>613523</v>
      </c>
      <c r="C169" s="12" t="s">
        <v>753</v>
      </c>
      <c r="D169" s="97" t="s">
        <v>139</v>
      </c>
      <c r="E169" s="96">
        <f>'Tab C'!I235</f>
        <v>2300</v>
      </c>
      <c r="F169" s="96">
        <f>'Tab C'!J235</f>
        <v>1978.29</v>
      </c>
      <c r="G169" s="245">
        <f>'Tab C'!K235</f>
        <v>86.012608695652176</v>
      </c>
      <c r="H169" s="243">
        <f t="shared" si="18"/>
        <v>4.3478260869565215</v>
      </c>
      <c r="I169" s="244">
        <f t="shared" si="19"/>
        <v>0.50949524450796013</v>
      </c>
      <c r="J169" s="71"/>
    </row>
    <row r="170" spans="2:10">
      <c r="B170" s="92">
        <v>613600</v>
      </c>
      <c r="C170" s="12"/>
      <c r="D170" s="94" t="s">
        <v>140</v>
      </c>
      <c r="E170" s="95">
        <f>SUM(E171:E172)</f>
        <v>20980</v>
      </c>
      <c r="F170" s="95">
        <f>SUM(F171:F172)</f>
        <v>6507.48</v>
      </c>
      <c r="G170" s="239">
        <f>SUM(G171:G172)</f>
        <v>97.941445985401458</v>
      </c>
      <c r="H170" s="239">
        <f t="shared" si="18"/>
        <v>1.5050595005347915</v>
      </c>
      <c r="I170" s="240">
        <f t="shared" si="19"/>
        <v>0.58015565074144415</v>
      </c>
      <c r="J170" s="74"/>
    </row>
    <row r="171" spans="2:10">
      <c r="B171" s="93">
        <v>613611</v>
      </c>
      <c r="C171" s="12" t="s">
        <v>753</v>
      </c>
      <c r="D171" s="97" t="s">
        <v>141</v>
      </c>
      <c r="E171" s="96">
        <f>'Tab C'!I123+'Tab C'!I284+'Tab C'!I457</f>
        <v>18980</v>
      </c>
      <c r="F171" s="96">
        <f>'Tab C'!J123+'Tab C'!J284+'Tab C'!J457</f>
        <v>6320.48</v>
      </c>
      <c r="G171" s="245">
        <f>'Tab C'!K123+'Tab C'!K284+'Tab C'!K457</f>
        <v>88.591445985401464</v>
      </c>
      <c r="H171" s="243">
        <f t="shared" si="18"/>
        <v>1.4016569308881837</v>
      </c>
      <c r="I171" s="244">
        <f t="shared" si="19"/>
        <v>0.52477097390870642</v>
      </c>
      <c r="J171" s="71"/>
    </row>
    <row r="172" spans="2:10">
      <c r="B172" s="11">
        <v>613621</v>
      </c>
      <c r="C172" s="12" t="s">
        <v>753</v>
      </c>
      <c r="D172" s="61" t="s">
        <v>700</v>
      </c>
      <c r="E172" s="96">
        <f>'Tab C'!I236</f>
        <v>2000</v>
      </c>
      <c r="F172" s="96">
        <f>'Tab C'!J236</f>
        <v>187</v>
      </c>
      <c r="G172" s="245">
        <f>'Tab C'!K236</f>
        <v>9.35</v>
      </c>
      <c r="H172" s="243">
        <f t="shared" si="18"/>
        <v>5</v>
      </c>
      <c r="I172" s="244">
        <f t="shared" si="19"/>
        <v>5.5384676832737775E-2</v>
      </c>
      <c r="J172" s="71"/>
    </row>
    <row r="173" spans="2:10">
      <c r="B173" s="92">
        <v>613700</v>
      </c>
      <c r="C173" s="93"/>
      <c r="D173" s="94" t="s">
        <v>142</v>
      </c>
      <c r="E173" s="95">
        <f>SUM(E174:E192)</f>
        <v>3926320.87</v>
      </c>
      <c r="F173" s="95">
        <f>SUM(F174:F192)</f>
        <v>2986161.3299999996</v>
      </c>
      <c r="G173" s="239" t="e">
        <f>SUM(G174:G192)</f>
        <v>#DIV/0!</v>
      </c>
      <c r="H173" s="239" t="e">
        <f t="shared" si="18"/>
        <v>#DIV/0!</v>
      </c>
      <c r="I173" s="240" t="e">
        <f t="shared" si="19"/>
        <v>#DIV/0!</v>
      </c>
      <c r="J173" s="74"/>
    </row>
    <row r="174" spans="2:10">
      <c r="B174" s="93">
        <v>613712</v>
      </c>
      <c r="C174" s="12" t="s">
        <v>753</v>
      </c>
      <c r="D174" s="97" t="s">
        <v>143</v>
      </c>
      <c r="E174" s="96">
        <f>'Tab C'!I237+'Tab C'!I561</f>
        <v>9000</v>
      </c>
      <c r="F174" s="96">
        <f>'Tab C'!J237+'Tab C'!J561</f>
        <v>6335.06</v>
      </c>
      <c r="G174" s="245">
        <f>'Tab C'!K237+'Tab C'!K561</f>
        <v>70.38955555555556</v>
      </c>
      <c r="H174" s="243">
        <f t="shared" si="18"/>
        <v>1.1111111111111112</v>
      </c>
      <c r="I174" s="244">
        <f t="shared" si="19"/>
        <v>0.41695216971598792</v>
      </c>
      <c r="J174" s="74"/>
    </row>
    <row r="175" spans="2:10">
      <c r="B175" s="93">
        <v>613713</v>
      </c>
      <c r="C175" s="12" t="s">
        <v>753</v>
      </c>
      <c r="D175" s="97" t="s">
        <v>144</v>
      </c>
      <c r="E175" s="96">
        <f>'Tab C'!I238</f>
        <v>8000</v>
      </c>
      <c r="F175" s="96">
        <f>'Tab C'!J238</f>
        <v>4726.12</v>
      </c>
      <c r="G175" s="245">
        <f>'Tab C'!K238</f>
        <v>59.076499999999996</v>
      </c>
      <c r="H175" s="243">
        <f t="shared" si="18"/>
        <v>1.25</v>
      </c>
      <c r="I175" s="244">
        <f t="shared" si="19"/>
        <v>0.34993934341275224</v>
      </c>
      <c r="J175" s="74"/>
    </row>
    <row r="176" spans="2:10">
      <c r="B176" s="93">
        <v>613714</v>
      </c>
      <c r="C176" s="12" t="s">
        <v>753</v>
      </c>
      <c r="D176" s="97" t="s">
        <v>145</v>
      </c>
      <c r="E176" s="96">
        <f>'Tab C'!I172</f>
        <v>200000</v>
      </c>
      <c r="F176" s="96">
        <f>'Tab C'!J172</f>
        <v>200000</v>
      </c>
      <c r="G176" s="245">
        <f>'Tab C'!K172</f>
        <v>100</v>
      </c>
      <c r="H176" s="243">
        <f t="shared" si="18"/>
        <v>0.05</v>
      </c>
      <c r="I176" s="244">
        <f t="shared" si="19"/>
        <v>0.59234948484211525</v>
      </c>
      <c r="J176" s="74"/>
    </row>
    <row r="177" spans="2:10">
      <c r="B177" s="93">
        <v>613721</v>
      </c>
      <c r="C177" s="12" t="s">
        <v>753</v>
      </c>
      <c r="D177" s="97" t="s">
        <v>146</v>
      </c>
      <c r="E177" s="96">
        <f>'Tab C'!I239+'Tab C'!I459+'Tab C'!I460</f>
        <v>206600</v>
      </c>
      <c r="F177" s="96">
        <f>'Tab C'!J239+'Tab C'!J459+'Tab C'!J460</f>
        <v>152175.62</v>
      </c>
      <c r="G177" s="245">
        <f>'Tab C'!K239+'Tab C'!K459+'Tab C'!K460</f>
        <v>97.21286536485097</v>
      </c>
      <c r="H177" s="243">
        <f t="shared" si="18"/>
        <v>6.3882023523118212E-2</v>
      </c>
      <c r="I177" s="244">
        <f t="shared" si="19"/>
        <v>0.57583990718895384</v>
      </c>
      <c r="J177" s="74"/>
    </row>
    <row r="178" spans="2:10">
      <c r="B178" s="93">
        <v>613722</v>
      </c>
      <c r="C178" s="12" t="s">
        <v>753</v>
      </c>
      <c r="D178" s="97" t="s">
        <v>147</v>
      </c>
      <c r="E178" s="96">
        <f>'Tab C'!I240+'Tab C'!I562+'Tab C'!I173+'Tab C'!I241</f>
        <v>64960.87</v>
      </c>
      <c r="F178" s="96">
        <f>'Tab C'!J240+'Tab C'!J562+'Tab C'!J173+'Tab C'!J241</f>
        <v>57534.21</v>
      </c>
      <c r="G178" s="245">
        <f>'Tab C'!K240+'Tab C'!K562+'Tab C'!K173+'Tab C'!K241</f>
        <v>230.11237825059101</v>
      </c>
      <c r="H178" s="243">
        <f t="shared" si="18"/>
        <v>0.39995748312280816</v>
      </c>
      <c r="I178" s="244">
        <f t="shared" si="19"/>
        <v>1.3630694871253155</v>
      </c>
      <c r="J178" s="71"/>
    </row>
    <row r="179" spans="2:10">
      <c r="B179" s="93">
        <v>613723</v>
      </c>
      <c r="C179" s="12" t="s">
        <v>753</v>
      </c>
      <c r="D179" s="97" t="s">
        <v>148</v>
      </c>
      <c r="E179" s="96">
        <f>'Tab C'!I242</f>
        <v>7300</v>
      </c>
      <c r="F179" s="96">
        <f>'Tab C'!J242</f>
        <v>6150</v>
      </c>
      <c r="G179" s="245">
        <f>'Tab C'!K242</f>
        <v>84.246575342465761</v>
      </c>
      <c r="H179" s="243">
        <f t="shared" si="18"/>
        <v>1.3698630136986303</v>
      </c>
      <c r="I179" s="244">
        <f t="shared" si="19"/>
        <v>0.49903415503822046</v>
      </c>
      <c r="J179" s="71"/>
    </row>
    <row r="180" spans="2:10" ht="22.5">
      <c r="B180" s="93">
        <v>613724</v>
      </c>
      <c r="C180" s="12" t="s">
        <v>753</v>
      </c>
      <c r="D180" s="97" t="s">
        <v>919</v>
      </c>
      <c r="E180" s="96">
        <f>'Tab C'!I285+'Tab C'!I383+'Tab C'!I563</f>
        <v>180000</v>
      </c>
      <c r="F180" s="96">
        <f>'Tab C'!J285+'Tab C'!J383+'Tab C'!J563</f>
        <v>174261.88</v>
      </c>
      <c r="G180" s="242">
        <f>'Tab C'!K285+'Tab C'!K383+'Tab C'!K563</f>
        <v>188.33327142857144</v>
      </c>
      <c r="H180" s="243">
        <f t="shared" si="18"/>
        <v>0.10807485344963078</v>
      </c>
      <c r="I180" s="244">
        <f t="shared" si="19"/>
        <v>1.1155911630934456</v>
      </c>
      <c r="J180" s="71"/>
    </row>
    <row r="181" spans="2:10">
      <c r="B181" s="93">
        <v>613724</v>
      </c>
      <c r="C181" s="12" t="s">
        <v>754</v>
      </c>
      <c r="D181" s="97" t="s">
        <v>796</v>
      </c>
      <c r="E181" s="96">
        <f>'Tab C'!I286</f>
        <v>0</v>
      </c>
      <c r="F181" s="96">
        <f>'Tab C'!J286</f>
        <v>0</v>
      </c>
      <c r="G181" s="242">
        <f>'Tab C'!K286</f>
        <v>0</v>
      </c>
      <c r="H181" s="243" t="e">
        <f t="shared" si="18"/>
        <v>#DIV/0!</v>
      </c>
      <c r="I181" s="244">
        <f t="shared" si="19"/>
        <v>0</v>
      </c>
      <c r="J181" s="71"/>
    </row>
    <row r="182" spans="2:10">
      <c r="B182" s="93">
        <v>613724</v>
      </c>
      <c r="C182" s="12" t="s">
        <v>758</v>
      </c>
      <c r="D182" s="97" t="s">
        <v>796</v>
      </c>
      <c r="E182" s="96">
        <f>'Tab C'!I287</f>
        <v>0</v>
      </c>
      <c r="F182" s="96">
        <f>'Tab C'!J287</f>
        <v>0</v>
      </c>
      <c r="G182" s="242" t="e">
        <f>'Tab C'!K287</f>
        <v>#DIV/0!</v>
      </c>
      <c r="H182" s="243" t="e">
        <f t="shared" si="18"/>
        <v>#DIV/0!</v>
      </c>
      <c r="I182" s="244" t="e">
        <f t="shared" si="19"/>
        <v>#DIV/0!</v>
      </c>
      <c r="J182" s="71"/>
    </row>
    <row r="183" spans="2:10" ht="22.5">
      <c r="B183" s="93">
        <v>613724</v>
      </c>
      <c r="C183" s="12" t="s">
        <v>765</v>
      </c>
      <c r="D183" s="97" t="s">
        <v>798</v>
      </c>
      <c r="E183" s="96">
        <f>'Tab C'!I412</f>
        <v>30000</v>
      </c>
      <c r="F183" s="96">
        <f>'Tab C'!J412</f>
        <v>0</v>
      </c>
      <c r="G183" s="242">
        <f>'Tab C'!K412</f>
        <v>0</v>
      </c>
      <c r="H183" s="243" t="e">
        <f t="shared" si="18"/>
        <v>#DIV/0!</v>
      </c>
      <c r="I183" s="244">
        <f t="shared" si="19"/>
        <v>0</v>
      </c>
      <c r="J183" s="71"/>
    </row>
    <row r="184" spans="2:10" ht="22.5">
      <c r="B184" s="93">
        <v>613724</v>
      </c>
      <c r="C184" s="12" t="s">
        <v>763</v>
      </c>
      <c r="D184" s="97" t="s">
        <v>798</v>
      </c>
      <c r="E184" s="96">
        <f>'Tab C'!I413</f>
        <v>20000</v>
      </c>
      <c r="F184" s="96">
        <f>'Tab C'!J413</f>
        <v>12000</v>
      </c>
      <c r="G184" s="242">
        <f>'Tab C'!K413</f>
        <v>60</v>
      </c>
      <c r="H184" s="243">
        <f t="shared" ref="H184:H247" si="20">G184/F184*100</f>
        <v>0.5</v>
      </c>
      <c r="I184" s="244">
        <f t="shared" ref="I184:I247" si="21">G184/G$249</f>
        <v>0.35540969090526919</v>
      </c>
      <c r="J184" s="71"/>
    </row>
    <row r="185" spans="2:10" ht="22.5">
      <c r="B185" s="93">
        <v>613724</v>
      </c>
      <c r="C185" s="12" t="s">
        <v>238</v>
      </c>
      <c r="D185" s="97" t="s">
        <v>797</v>
      </c>
      <c r="E185" s="96">
        <f>'Tab C'!I414</f>
        <v>0</v>
      </c>
      <c r="F185" s="96">
        <f>'Tab C'!J414</f>
        <v>0</v>
      </c>
      <c r="G185" s="242" t="e">
        <f>'Tab C'!K414</f>
        <v>#DIV/0!</v>
      </c>
      <c r="H185" s="243" t="e">
        <f t="shared" si="20"/>
        <v>#DIV/0!</v>
      </c>
      <c r="I185" s="244" t="e">
        <f t="shared" si="21"/>
        <v>#DIV/0!</v>
      </c>
      <c r="J185" s="71"/>
    </row>
    <row r="186" spans="2:10" ht="22.5">
      <c r="B186" s="93">
        <v>613724</v>
      </c>
      <c r="C186" s="12" t="s">
        <v>755</v>
      </c>
      <c r="D186" s="97" t="s">
        <v>799</v>
      </c>
      <c r="E186" s="96">
        <f>'Tab C'!I585+'Tab C'!I586</f>
        <v>0</v>
      </c>
      <c r="F186" s="96">
        <f>'Tab C'!J585+'Tab C'!J586</f>
        <v>0</v>
      </c>
      <c r="G186" s="242">
        <f>'Tab C'!K585+'Tab C'!K586</f>
        <v>0</v>
      </c>
      <c r="H186" s="243" t="e">
        <f t="shared" si="20"/>
        <v>#DIV/0!</v>
      </c>
      <c r="I186" s="244">
        <f t="shared" si="21"/>
        <v>0</v>
      </c>
      <c r="J186" s="71"/>
    </row>
    <row r="187" spans="2:10">
      <c r="B187" s="93">
        <v>613725</v>
      </c>
      <c r="C187" s="93"/>
      <c r="D187" s="97" t="s">
        <v>727</v>
      </c>
      <c r="E187" s="96">
        <f>'Tab C'!I415+'Tab C'!I416</f>
        <v>38700</v>
      </c>
      <c r="F187" s="96">
        <f>'Tab C'!J415+'Tab C'!J416</f>
        <v>38695.58</v>
      </c>
      <c r="G187" s="242">
        <f>'Tab C'!K415+'Tab C'!K416</f>
        <v>199.8362962962963</v>
      </c>
      <c r="H187" s="243">
        <f t="shared" si="20"/>
        <v>0.51643184130150344</v>
      </c>
      <c r="I187" s="244">
        <f t="shared" si="21"/>
        <v>1.1837292716386743</v>
      </c>
      <c r="J187" s="71"/>
    </row>
    <row r="188" spans="2:10">
      <c r="B188" s="93">
        <v>613726</v>
      </c>
      <c r="C188" s="12" t="s">
        <v>753</v>
      </c>
      <c r="D188" s="97" t="s">
        <v>149</v>
      </c>
      <c r="E188" s="96">
        <f>'Tab C'!I384</f>
        <v>189300</v>
      </c>
      <c r="F188" s="96">
        <f>'Tab C'!J384</f>
        <v>186300</v>
      </c>
      <c r="G188" s="245">
        <f>'Tab C'!K384</f>
        <v>98.415213946117277</v>
      </c>
      <c r="H188" s="243">
        <f t="shared" si="20"/>
        <v>5.2826201796090863E-2</v>
      </c>
      <c r="I188" s="244">
        <f t="shared" si="21"/>
        <v>0.58296201281609128</v>
      </c>
      <c r="J188" s="71"/>
    </row>
    <row r="189" spans="2:10" ht="56.25">
      <c r="B189" s="93">
        <v>613727</v>
      </c>
      <c r="C189" s="12" t="s">
        <v>753</v>
      </c>
      <c r="D189" s="97" t="s">
        <v>896</v>
      </c>
      <c r="E189" s="96">
        <f>'Tab C'!I288+'Tab C'!I292+'Tab C'!I385+'Tab C'!I293+'Tab C'!I243+'Tab C'!I295+'Tab C'!I290+'Tab C'!I418</f>
        <v>2407460</v>
      </c>
      <c r="F189" s="96">
        <f>'Tab C'!J288+'Tab C'!J292+'Tab C'!J385+'Tab C'!J293+'Tab C'!J243+'Tab C'!J295+'Tab C'!J290+'Tab C'!J418</f>
        <v>1806890.4199999995</v>
      </c>
      <c r="G189" s="245">
        <f>'Tab C'!K288+'Tab C'!K292+'Tab C'!K385+'Tab C'!K293+'Tab C'!K243+'Tab C'!K295+'Tab C'!K290+'Tab C'!K418</f>
        <v>258.03201185885837</v>
      </c>
      <c r="H189" s="243">
        <f t="shared" si="20"/>
        <v>1.4280446063732988E-2</v>
      </c>
      <c r="I189" s="244">
        <f t="shared" si="21"/>
        <v>1.5284512929736933</v>
      </c>
      <c r="J189" s="71"/>
    </row>
    <row r="190" spans="2:10">
      <c r="B190" s="93">
        <v>613727</v>
      </c>
      <c r="C190" s="12" t="s">
        <v>769</v>
      </c>
      <c r="D190" s="97" t="s">
        <v>382</v>
      </c>
      <c r="E190" s="96">
        <f>'Tab C'!I289</f>
        <v>5000</v>
      </c>
      <c r="F190" s="96">
        <f>'Tab C'!J289</f>
        <v>0</v>
      </c>
      <c r="G190" s="245">
        <f>'Tab C'!K289</f>
        <v>0</v>
      </c>
      <c r="H190" s="243" t="e">
        <f t="shared" si="20"/>
        <v>#DIV/0!</v>
      </c>
      <c r="I190" s="244">
        <f t="shared" si="21"/>
        <v>0</v>
      </c>
      <c r="J190" s="71"/>
    </row>
    <row r="191" spans="2:10" ht="33.75">
      <c r="B191" s="93">
        <v>613727</v>
      </c>
      <c r="C191" s="12" t="s">
        <v>770</v>
      </c>
      <c r="D191" s="97" t="s">
        <v>897</v>
      </c>
      <c r="E191" s="96">
        <f>'Tab C'!I294+'Tab C'!I296+'Tab C'!I291</f>
        <v>480000</v>
      </c>
      <c r="F191" s="96">
        <f>'Tab C'!J294+'Tab C'!J296+'Tab C'!J291</f>
        <v>271092.44</v>
      </c>
      <c r="G191" s="245">
        <f>'Tab C'!K294+'Tab C'!K296+'Tab C'!K291</f>
        <v>96.818728571428565</v>
      </c>
      <c r="H191" s="243">
        <f t="shared" si="20"/>
        <v>3.5714285714285712E-2</v>
      </c>
      <c r="I191" s="244">
        <f t="shared" si="21"/>
        <v>0.57350523992354296</v>
      </c>
      <c r="J191" s="71"/>
    </row>
    <row r="192" spans="2:10">
      <c r="B192" s="93">
        <v>613727</v>
      </c>
      <c r="C192" s="12" t="s">
        <v>764</v>
      </c>
      <c r="D192" s="97" t="s">
        <v>800</v>
      </c>
      <c r="E192" s="96">
        <f>'Tab C'!I417+'Tab C'!I419</f>
        <v>80000</v>
      </c>
      <c r="F192" s="96">
        <f>'Tab C'!J417+'Tab C'!J419</f>
        <v>70000</v>
      </c>
      <c r="G192" s="245">
        <f>'Tab C'!K417+'Tab C'!K419</f>
        <v>87.5</v>
      </c>
      <c r="H192" s="243">
        <f t="shared" si="20"/>
        <v>0.125</v>
      </c>
      <c r="I192" s="244">
        <f t="shared" si="21"/>
        <v>0.51830579923685083</v>
      </c>
      <c r="J192" s="71"/>
    </row>
    <row r="193" spans="2:10">
      <c r="B193" s="92">
        <v>613800</v>
      </c>
      <c r="C193" s="93"/>
      <c r="D193" s="94" t="s">
        <v>150</v>
      </c>
      <c r="E193" s="95">
        <f>SUM(E194:E197)</f>
        <v>161500</v>
      </c>
      <c r="F193" s="95">
        <f>SUM(F194:F197)</f>
        <v>159594.45000000001</v>
      </c>
      <c r="G193" s="239">
        <f>SUM(G194:G197)</f>
        <v>380.7887445221445</v>
      </c>
      <c r="H193" s="239">
        <f t="shared" si="20"/>
        <v>0.2385977360253721</v>
      </c>
      <c r="I193" s="240">
        <f t="shared" si="21"/>
        <v>2.2556001665136813</v>
      </c>
      <c r="J193" s="74"/>
    </row>
    <row r="194" spans="2:10">
      <c r="B194" s="10">
        <v>613811</v>
      </c>
      <c r="C194" s="12" t="s">
        <v>753</v>
      </c>
      <c r="D194" s="61" t="s">
        <v>151</v>
      </c>
      <c r="E194" s="96">
        <f>'Tab C'!I244</f>
        <v>1500</v>
      </c>
      <c r="F194" s="96">
        <f>'Tab C'!J244</f>
        <v>1253.3</v>
      </c>
      <c r="G194" s="245">
        <f>'Tab C'!K244</f>
        <v>83.553333333333342</v>
      </c>
      <c r="H194" s="243">
        <f t="shared" si="20"/>
        <v>6.6666666666666679</v>
      </c>
      <c r="I194" s="244">
        <f t="shared" si="21"/>
        <v>0.49492773956841546</v>
      </c>
      <c r="J194" s="74"/>
    </row>
    <row r="195" spans="2:10">
      <c r="B195" s="93">
        <v>613813</v>
      </c>
      <c r="C195" s="12" t="s">
        <v>753</v>
      </c>
      <c r="D195" s="97" t="s">
        <v>152</v>
      </c>
      <c r="E195" s="96">
        <f>'Tab C'!I245</f>
        <v>13000</v>
      </c>
      <c r="F195" s="96">
        <f>'Tab C'!J245</f>
        <v>12794.15</v>
      </c>
      <c r="G195" s="245">
        <f>'Tab C'!K245</f>
        <v>98.416538461538465</v>
      </c>
      <c r="H195" s="243">
        <f t="shared" si="20"/>
        <v>0.76923076923076927</v>
      </c>
      <c r="I195" s="244">
        <f t="shared" si="21"/>
        <v>0.5829698585763653</v>
      </c>
      <c r="J195" s="71"/>
    </row>
    <row r="196" spans="2:10">
      <c r="B196" s="93">
        <v>613814</v>
      </c>
      <c r="C196" s="12" t="s">
        <v>753</v>
      </c>
      <c r="D196" s="97" t="s">
        <v>153</v>
      </c>
      <c r="E196" s="96">
        <f>'Tab C'!I246</f>
        <v>22000</v>
      </c>
      <c r="F196" s="96">
        <f>'Tab C'!J246</f>
        <v>21995</v>
      </c>
      <c r="G196" s="245">
        <f>'Tab C'!K246</f>
        <v>99.97727272727272</v>
      </c>
      <c r="H196" s="243">
        <f t="shared" si="20"/>
        <v>0.45454545454545453</v>
      </c>
      <c r="I196" s="244">
        <f t="shared" si="21"/>
        <v>0.59221485995919654</v>
      </c>
      <c r="J196" s="71"/>
    </row>
    <row r="197" spans="2:10">
      <c r="B197" s="93">
        <v>613821</v>
      </c>
      <c r="C197" s="12" t="s">
        <v>753</v>
      </c>
      <c r="D197" s="97" t="s">
        <v>154</v>
      </c>
      <c r="E197" s="96">
        <f>'Tab C'!I154</f>
        <v>125000</v>
      </c>
      <c r="F197" s="96">
        <f>'Tab C'!J154</f>
        <v>123552</v>
      </c>
      <c r="G197" s="245">
        <f>'Tab C'!K154</f>
        <v>98.8416</v>
      </c>
      <c r="H197" s="243">
        <f t="shared" si="20"/>
        <v>0.08</v>
      </c>
      <c r="I197" s="244">
        <f t="shared" si="21"/>
        <v>0.58548770840970421</v>
      </c>
      <c r="J197" s="71"/>
    </row>
    <row r="198" spans="2:10">
      <c r="B198" s="92">
        <v>613900</v>
      </c>
      <c r="C198" s="93"/>
      <c r="D198" s="94" t="s">
        <v>155</v>
      </c>
      <c r="E198" s="95">
        <f>SUM(E199:E226)</f>
        <v>5444760</v>
      </c>
      <c r="F198" s="95">
        <f>SUM(F199:F226)</f>
        <v>3980737.56</v>
      </c>
      <c r="G198" s="239" t="e">
        <f>SUM(G199:G226)</f>
        <v>#DIV/0!</v>
      </c>
      <c r="H198" s="246" t="e">
        <f t="shared" si="20"/>
        <v>#DIV/0!</v>
      </c>
      <c r="I198" s="240" t="e">
        <f t="shared" si="21"/>
        <v>#DIV/0!</v>
      </c>
      <c r="J198" s="74"/>
    </row>
    <row r="199" spans="2:10">
      <c r="B199" s="93">
        <v>613911</v>
      </c>
      <c r="C199" s="12" t="s">
        <v>753</v>
      </c>
      <c r="D199" s="97" t="s">
        <v>156</v>
      </c>
      <c r="E199" s="96">
        <f>'Tab C'!I458</f>
        <v>253800</v>
      </c>
      <c r="F199" s="96">
        <f>'Tab C'!J458</f>
        <v>169898.4</v>
      </c>
      <c r="G199" s="245">
        <f>'Tab C'!K458</f>
        <v>66.941843971631201</v>
      </c>
      <c r="H199" s="243">
        <f t="shared" si="20"/>
        <v>3.9401103230890459E-2</v>
      </c>
      <c r="I199" s="244">
        <f t="shared" si="21"/>
        <v>0.39652966790977001</v>
      </c>
      <c r="J199" s="71"/>
    </row>
    <row r="200" spans="2:10">
      <c r="B200" s="93">
        <v>613912</v>
      </c>
      <c r="C200" s="12" t="s">
        <v>753</v>
      </c>
      <c r="D200" s="97" t="s">
        <v>157</v>
      </c>
      <c r="E200" s="96">
        <f>'Tab C'!I247+'Tab C'!I134</f>
        <v>83500</v>
      </c>
      <c r="F200" s="96">
        <f>'Tab C'!J247+'Tab C'!J134</f>
        <v>78927.540000000008</v>
      </c>
      <c r="G200" s="245">
        <f>'Tab C'!K247+'Tab C'!K134</f>
        <v>169.7172275132275</v>
      </c>
      <c r="H200" s="243">
        <f t="shared" si="20"/>
        <v>0.21502916157430915</v>
      </c>
      <c r="I200" s="244">
        <f t="shared" si="21"/>
        <v>1.0053191228629239</v>
      </c>
      <c r="J200" s="71"/>
    </row>
    <row r="201" spans="2:10">
      <c r="B201" s="93">
        <v>613914</v>
      </c>
      <c r="C201" s="12" t="s">
        <v>753</v>
      </c>
      <c r="D201" s="97" t="s">
        <v>158</v>
      </c>
      <c r="E201" s="96">
        <f>'Tab C'!I124+'Tab C'!I355+'Tab C'!I356</f>
        <v>65000</v>
      </c>
      <c r="F201" s="96">
        <f>'Tab C'!J124+'Tab C'!J355+'Tab C'!J356</f>
        <v>52350</v>
      </c>
      <c r="G201" s="245">
        <f>'Tab C'!K124+'Tab C'!K355+'Tab C'!K356</f>
        <v>233.83333333333337</v>
      </c>
      <c r="H201" s="243">
        <f t="shared" si="20"/>
        <v>0.44667303406558423</v>
      </c>
      <c r="I201" s="244">
        <f t="shared" si="21"/>
        <v>1.3851105453891464</v>
      </c>
      <c r="J201" s="71"/>
    </row>
    <row r="202" spans="2:10" ht="22.5">
      <c r="B202" s="93">
        <v>613915</v>
      </c>
      <c r="C202" s="12" t="s">
        <v>753</v>
      </c>
      <c r="D202" s="97" t="s">
        <v>159</v>
      </c>
      <c r="E202" s="96">
        <f>'Tab C'!I386</f>
        <v>16200</v>
      </c>
      <c r="F202" s="96">
        <f>'Tab C'!J386</f>
        <v>14000</v>
      </c>
      <c r="G202" s="245">
        <f>'Tab C'!K386</f>
        <v>86.419753086419746</v>
      </c>
      <c r="H202" s="243">
        <f t="shared" si="20"/>
        <v>0.61728395061728392</v>
      </c>
      <c r="I202" s="244">
        <f t="shared" si="21"/>
        <v>0.51190696220923537</v>
      </c>
      <c r="J202" s="71"/>
    </row>
    <row r="203" spans="2:10">
      <c r="B203" s="93">
        <v>613916</v>
      </c>
      <c r="C203" s="12" t="s">
        <v>753</v>
      </c>
      <c r="D203" s="97" t="s">
        <v>160</v>
      </c>
      <c r="E203" s="96">
        <f>'Tab C'!I153+'Tab C'!I248</f>
        <v>25000</v>
      </c>
      <c r="F203" s="96">
        <f>'Tab C'!J153+'Tab C'!J248</f>
        <v>5793.45</v>
      </c>
      <c r="G203" s="245">
        <f>'Tab C'!K153+'Tab C'!K248</f>
        <v>58.21725</v>
      </c>
      <c r="H203" s="243">
        <f t="shared" si="20"/>
        <v>1.0048805116122519</v>
      </c>
      <c r="I203" s="244">
        <f t="shared" si="21"/>
        <v>0.34484958046424635</v>
      </c>
      <c r="J203" s="71"/>
    </row>
    <row r="204" spans="2:10">
      <c r="B204" s="93">
        <v>613922</v>
      </c>
      <c r="C204" s="12" t="s">
        <v>753</v>
      </c>
      <c r="D204" s="61" t="s">
        <v>161</v>
      </c>
      <c r="E204" s="96">
        <f>'Tab C'!I249+'Tab C'!I633+'Tab C'!I155</f>
        <v>860660</v>
      </c>
      <c r="F204" s="96">
        <f>'Tab C'!J249+'Tab C'!J633+'Tab C'!J155</f>
        <v>770566.06</v>
      </c>
      <c r="G204" s="245">
        <f>'Tab C'!K249+'Tab C'!K633+'Tab C'!K155</f>
        <v>182.52347049770924</v>
      </c>
      <c r="H204" s="243">
        <f t="shared" si="20"/>
        <v>2.3686933537886319E-2</v>
      </c>
      <c r="I204" s="244">
        <f t="shared" si="21"/>
        <v>1.081176837209131</v>
      </c>
      <c r="J204" s="71"/>
    </row>
    <row r="205" spans="2:10">
      <c r="B205" s="10">
        <v>613924</v>
      </c>
      <c r="C205" s="12" t="s">
        <v>753</v>
      </c>
      <c r="D205" s="61" t="s">
        <v>162</v>
      </c>
      <c r="E205" s="96">
        <f>'Tab C'!I564</f>
        <v>0</v>
      </c>
      <c r="F205" s="96">
        <f>'Tab C'!J564</f>
        <v>0</v>
      </c>
      <c r="G205" s="245">
        <f>'Tab C'!K564</f>
        <v>0</v>
      </c>
      <c r="H205" s="243" t="e">
        <f t="shared" si="20"/>
        <v>#DIV/0!</v>
      </c>
      <c r="I205" s="244">
        <f t="shared" si="21"/>
        <v>0</v>
      </c>
      <c r="J205" s="71"/>
    </row>
    <row r="206" spans="2:10">
      <c r="B206" s="93">
        <v>613934</v>
      </c>
      <c r="C206" s="12" t="s">
        <v>753</v>
      </c>
      <c r="D206" s="97" t="s">
        <v>163</v>
      </c>
      <c r="E206" s="96">
        <f>'Tab C'!I175+'Tab C'!I250+'Tab C'!I176</f>
        <v>185000</v>
      </c>
      <c r="F206" s="96">
        <f>'Tab C'!J175+'Tab C'!J250+'Tab C'!J176</f>
        <v>19994.13</v>
      </c>
      <c r="G206" s="245">
        <f>'Tab C'!K175+'Tab C'!K250+'Tab C'!K176</f>
        <v>19.994130000000002</v>
      </c>
      <c r="H206" s="243">
        <f t="shared" si="20"/>
        <v>0.1</v>
      </c>
      <c r="I206" s="244">
        <f t="shared" si="21"/>
        <v>0.11843512605366284</v>
      </c>
      <c r="J206" s="71"/>
    </row>
    <row r="207" spans="2:10">
      <c r="B207" s="10">
        <v>613937</v>
      </c>
      <c r="C207" s="12" t="s">
        <v>753</v>
      </c>
      <c r="D207" s="61" t="s">
        <v>164</v>
      </c>
      <c r="E207" s="96">
        <f>'Tab C'!I177+'Tab C'!I195</f>
        <v>132000</v>
      </c>
      <c r="F207" s="96">
        <f>'Tab C'!J177+'Tab C'!J195</f>
        <v>32000</v>
      </c>
      <c r="G207" s="245">
        <f>'Tab C'!K177+'Tab C'!K195</f>
        <v>100</v>
      </c>
      <c r="H207" s="243">
        <f t="shared" si="20"/>
        <v>0.3125</v>
      </c>
      <c r="I207" s="244">
        <f t="shared" si="21"/>
        <v>0.59234948484211525</v>
      </c>
      <c r="J207" s="71"/>
    </row>
    <row r="208" spans="2:10">
      <c r="B208" s="10">
        <v>613949</v>
      </c>
      <c r="C208" s="12" t="s">
        <v>753</v>
      </c>
      <c r="D208" s="61" t="s">
        <v>165</v>
      </c>
      <c r="E208" s="96">
        <f>'Tab C'!I566</f>
        <v>0</v>
      </c>
      <c r="F208" s="96">
        <f>'Tab C'!J566</f>
        <v>0</v>
      </c>
      <c r="G208" s="245">
        <f>'Tab C'!K566</f>
        <v>0</v>
      </c>
      <c r="H208" s="243" t="e">
        <f t="shared" si="20"/>
        <v>#DIV/0!</v>
      </c>
      <c r="I208" s="244">
        <f t="shared" si="21"/>
        <v>0</v>
      </c>
      <c r="J208" s="71"/>
    </row>
    <row r="209" spans="2:10">
      <c r="B209" s="10">
        <v>613961</v>
      </c>
      <c r="C209" s="12" t="s">
        <v>753</v>
      </c>
      <c r="D209" s="61" t="s">
        <v>166</v>
      </c>
      <c r="E209" s="96">
        <f>'Tab C'!I196</f>
        <v>50000</v>
      </c>
      <c r="F209" s="96">
        <f>'Tab C'!J196</f>
        <v>40000</v>
      </c>
      <c r="G209" s="245">
        <f>'Tab C'!K196</f>
        <v>80</v>
      </c>
      <c r="H209" s="243">
        <f t="shared" si="20"/>
        <v>0.2</v>
      </c>
      <c r="I209" s="244">
        <f t="shared" si="21"/>
        <v>0.47387958787369222</v>
      </c>
      <c r="J209" s="71"/>
    </row>
    <row r="210" spans="2:10">
      <c r="B210" s="10">
        <v>613962</v>
      </c>
      <c r="C210" s="12" t="s">
        <v>753</v>
      </c>
      <c r="D210" s="61" t="s">
        <v>167</v>
      </c>
      <c r="E210" s="96">
        <f>'Tab C'!I197</f>
        <v>10000</v>
      </c>
      <c r="F210" s="96">
        <f>'Tab C'!J197</f>
        <v>0</v>
      </c>
      <c r="G210" s="245">
        <f>'Tab C'!K197</f>
        <v>0</v>
      </c>
      <c r="H210" s="243" t="e">
        <f t="shared" si="20"/>
        <v>#DIV/0!</v>
      </c>
      <c r="I210" s="244">
        <f t="shared" si="21"/>
        <v>0</v>
      </c>
      <c r="J210" s="71"/>
    </row>
    <row r="211" spans="2:10">
      <c r="B211" s="10">
        <v>613973</v>
      </c>
      <c r="C211" s="12" t="s">
        <v>753</v>
      </c>
      <c r="D211" s="61" t="s">
        <v>168</v>
      </c>
      <c r="E211" s="96">
        <f>'Tab C'!I357</f>
        <v>118000</v>
      </c>
      <c r="F211" s="96">
        <f>'Tab C'!J357</f>
        <v>112544.28</v>
      </c>
      <c r="G211" s="245">
        <f>'Tab C'!K357</f>
        <v>95.376508474576269</v>
      </c>
      <c r="H211" s="243">
        <f t="shared" si="20"/>
        <v>8.4745762711864403E-2</v>
      </c>
      <c r="I211" s="244">
        <f t="shared" si="21"/>
        <v>0.56496225660954891</v>
      </c>
      <c r="J211" s="71"/>
    </row>
    <row r="212" spans="2:10">
      <c r="B212" s="93">
        <v>613974</v>
      </c>
      <c r="C212" s="12" t="s">
        <v>753</v>
      </c>
      <c r="D212" s="97" t="s">
        <v>169</v>
      </c>
      <c r="E212" s="96">
        <f>'Tab C'!I125+'Tab C'!I387</f>
        <v>67000</v>
      </c>
      <c r="F212" s="96">
        <f>'Tab C'!J125+'Tab C'!J387</f>
        <v>48935.18</v>
      </c>
      <c r="G212" s="245">
        <f>'Tab C'!K125+'Tab C'!K387</f>
        <v>117.88718181818182</v>
      </c>
      <c r="H212" s="243">
        <f t="shared" si="20"/>
        <v>0.24090476793624097</v>
      </c>
      <c r="I212" s="244">
        <f t="shared" si="21"/>
        <v>0.6983041141948878</v>
      </c>
      <c r="J212" s="71"/>
    </row>
    <row r="213" spans="2:10">
      <c r="B213" s="93">
        <v>613975</v>
      </c>
      <c r="C213" s="12" t="s">
        <v>753</v>
      </c>
      <c r="D213" s="97" t="s">
        <v>827</v>
      </c>
      <c r="E213" s="96">
        <f>'Tab C'!I126</f>
        <v>4000</v>
      </c>
      <c r="F213" s="96">
        <f>'Tab C'!J126</f>
        <v>265.2</v>
      </c>
      <c r="G213" s="245">
        <f>'Tab C'!K126</f>
        <v>6.63</v>
      </c>
      <c r="H213" s="243">
        <f t="shared" si="20"/>
        <v>2.5</v>
      </c>
      <c r="I213" s="244">
        <f t="shared" si="21"/>
        <v>3.9272770845032244E-2</v>
      </c>
      <c r="J213" s="71"/>
    </row>
    <row r="214" spans="2:10">
      <c r="B214" s="93">
        <v>613976</v>
      </c>
      <c r="C214" s="12" t="s">
        <v>753</v>
      </c>
      <c r="D214" s="97" t="s">
        <v>170</v>
      </c>
      <c r="E214" s="96">
        <f>'Tab C'!I251+'Tab C'!I587+'Tab C'!I567</f>
        <v>0</v>
      </c>
      <c r="F214" s="96">
        <f>'Tab C'!J251+'Tab C'!J587+'Tab C'!J567</f>
        <v>0</v>
      </c>
      <c r="G214" s="245">
        <f>'Tab C'!K251+'Tab C'!K587+'Tab C'!K567</f>
        <v>0</v>
      </c>
      <c r="H214" s="243" t="e">
        <f t="shared" si="20"/>
        <v>#DIV/0!</v>
      </c>
      <c r="I214" s="244">
        <f t="shared" si="21"/>
        <v>0</v>
      </c>
      <c r="J214" s="74"/>
    </row>
    <row r="215" spans="2:10">
      <c r="B215" s="10">
        <v>613979</v>
      </c>
      <c r="C215" s="12" t="s">
        <v>753</v>
      </c>
      <c r="D215" s="61" t="s">
        <v>171</v>
      </c>
      <c r="E215" s="96">
        <f>'Tab C'!I252</f>
        <v>120000</v>
      </c>
      <c r="F215" s="96">
        <f>'Tab C'!J252</f>
        <v>117410</v>
      </c>
      <c r="G215" s="245">
        <f>'Tab C'!K252</f>
        <v>97.841666666666669</v>
      </c>
      <c r="H215" s="243">
        <f t="shared" si="20"/>
        <v>8.3333333333333343E-2</v>
      </c>
      <c r="I215" s="244">
        <f t="shared" si="21"/>
        <v>0.5795646084609396</v>
      </c>
      <c r="J215" s="74"/>
    </row>
    <row r="216" spans="2:10">
      <c r="B216" s="93">
        <v>613983</v>
      </c>
      <c r="C216" s="12" t="s">
        <v>753</v>
      </c>
      <c r="D216" s="97" t="s">
        <v>172</v>
      </c>
      <c r="E216" s="96">
        <f>'Tab C'!I127+'Tab C'!I152+'Tab C'!I174+'Tab C'!I198+'Tab C'!I253+'Tab C'!I254+'Tab C'!I297+'Tab C'!I358+'Tab C'!I388+'Tab C'!I389+'Tab C'!I461+'Tab C'!I565+'Tab C'!I588+'Tab C'!I617+'Tab C'!I634+'Tab C'!I568</f>
        <v>299000</v>
      </c>
      <c r="F216" s="96">
        <f>'Tab C'!J127+'Tab C'!J152+'Tab C'!J174+'Tab C'!J198+'Tab C'!J253+'Tab C'!J254+'Tab C'!J297+'Tab C'!J358+'Tab C'!J388+'Tab C'!J389+'Tab C'!J461+'Tab C'!J565+'Tab C'!J588+'Tab C'!J617+'Tab C'!J634+'Tab C'!J568</f>
        <v>231897.82</v>
      </c>
      <c r="G216" s="245" t="e">
        <f>'Tab C'!K127+'Tab C'!K152+'Tab C'!K174+'Tab C'!K198+'Tab C'!K253+'Tab C'!K254+'Tab C'!K297+'Tab C'!K358+'Tab C'!K388+'Tab C'!K389+'Tab C'!K461+'Tab C'!K565+'Tab C'!K588+'Tab C'!K617+'Tab C'!K634+'Tab C'!K568</f>
        <v>#DIV/0!</v>
      </c>
      <c r="H216" s="243" t="e">
        <f t="shared" si="20"/>
        <v>#DIV/0!</v>
      </c>
      <c r="I216" s="244" t="e">
        <f t="shared" si="21"/>
        <v>#DIV/0!</v>
      </c>
      <c r="J216" s="74"/>
    </row>
    <row r="217" spans="2:10" ht="22.5">
      <c r="B217" s="93">
        <v>613986</v>
      </c>
      <c r="C217" s="12" t="s">
        <v>753</v>
      </c>
      <c r="D217" s="97" t="s">
        <v>173</v>
      </c>
      <c r="E217" s="96">
        <f>'Tab C'!I128+'Tab C'!I131+'Tab C'!I255+'Tab C'!I390+'Tab C'!I589+'Tab C'!I569</f>
        <v>30000</v>
      </c>
      <c r="F217" s="96">
        <f>'Tab C'!J128+'Tab C'!J131+'Tab C'!J255+'Tab C'!J390+'Tab C'!J589+'Tab C'!J569</f>
        <v>23872.05</v>
      </c>
      <c r="G217" s="245" t="e">
        <f>'Tab C'!K128+'Tab C'!K131+'Tab C'!K255+'Tab C'!K390+'Tab C'!K589+'Tab C'!K569</f>
        <v>#DIV/0!</v>
      </c>
      <c r="H217" s="243" t="e">
        <f t="shared" si="20"/>
        <v>#DIV/0!</v>
      </c>
      <c r="I217" s="244" t="e">
        <f t="shared" si="21"/>
        <v>#DIV/0!</v>
      </c>
      <c r="J217" s="74"/>
    </row>
    <row r="218" spans="2:10">
      <c r="B218" s="93">
        <v>613987</v>
      </c>
      <c r="C218" s="12" t="s">
        <v>753</v>
      </c>
      <c r="D218" s="97" t="s">
        <v>174</v>
      </c>
      <c r="E218" s="96">
        <f>'Tab C'!I129+'Tab C'!I132+'Tab C'!I256+'Tab C'!I391+'Tab C'!I590+'Tab C'!I570</f>
        <v>350500</v>
      </c>
      <c r="F218" s="96">
        <f>'Tab C'!J129+'Tab C'!J132+'Tab C'!J256+'Tab C'!J391+'Tab C'!J590+'Tab C'!J570</f>
        <v>260775.44999999998</v>
      </c>
      <c r="G218" s="245">
        <f>'Tab C'!K129+'Tab C'!K132+'Tab C'!K256+'Tab C'!K391+'Tab C'!K590+'Tab C'!K570</f>
        <v>274.38587153255952</v>
      </c>
      <c r="H218" s="243">
        <f t="shared" si="20"/>
        <v>0.10521921121507394</v>
      </c>
      <c r="I218" s="244">
        <f t="shared" si="21"/>
        <v>1.6253232965026645</v>
      </c>
      <c r="J218" s="74"/>
    </row>
    <row r="219" spans="2:10">
      <c r="B219" s="93">
        <v>613988</v>
      </c>
      <c r="C219" s="12" t="s">
        <v>753</v>
      </c>
      <c r="D219" s="97" t="s">
        <v>175</v>
      </c>
      <c r="E219" s="96">
        <f>'Tab C'!I130+'Tab C'!I133+'Tab C'!I257+'Tab C'!I392+'Tab C'!I591+'Tab C'!I571</f>
        <v>305300</v>
      </c>
      <c r="F219" s="96">
        <f>'Tab C'!J130+'Tab C'!J133+'Tab C'!J257+'Tab C'!J392+'Tab C'!J591+'Tab C'!J571</f>
        <v>287698.59999999998</v>
      </c>
      <c r="G219" s="245">
        <f>'Tab C'!K130+'Tab C'!K133+'Tab C'!K257+'Tab C'!K392+'Tab C'!K591+'Tab C'!K571</f>
        <v>356.02556783189317</v>
      </c>
      <c r="H219" s="243">
        <f t="shared" si="20"/>
        <v>0.12374949611568954</v>
      </c>
      <c r="I219" s="244">
        <f t="shared" si="21"/>
        <v>2.1089156169584351</v>
      </c>
      <c r="J219" s="71"/>
    </row>
    <row r="220" spans="2:10" ht="101.25">
      <c r="B220" s="93">
        <v>613991</v>
      </c>
      <c r="C220" s="12" t="s">
        <v>753</v>
      </c>
      <c r="D220" s="97" t="s">
        <v>870</v>
      </c>
      <c r="E220" s="96">
        <f>'Tab C'!I156+'Tab C'!I258+'Tab C'!I298+'Tab C'!I301+'Tab C'!I359+'Tab C'!I393+'Tab C'!I462+'Tab C'!I463+'Tab C'!I635+'Tab C'!I464+'Tab C'!I259+'Tab C'!I135+'Tab C'!I308+'Tab C'!I574+'Tab C'!I299+'Tab C'!I394</f>
        <v>2454700</v>
      </c>
      <c r="F220" s="96">
        <f>'Tab C'!J156+'Tab C'!J258+'Tab C'!J298+'Tab C'!J301+'Tab C'!J359+'Tab C'!J393+'Tab C'!J462+'Tab C'!J463+'Tab C'!J635+'Tab C'!J464+'Tab C'!J259+'Tab C'!J135+'Tab C'!J308+'Tab C'!J574+'Tab C'!J299+'Tab C'!J394</f>
        <v>1713799.4</v>
      </c>
      <c r="G220" s="245" t="e">
        <f>'Tab C'!K156+'Tab C'!K258+'Tab C'!K298+'Tab C'!K301+'Tab C'!K359+'Tab C'!K393+'Tab C'!K462+'Tab C'!K463+'Tab C'!K635+'Tab C'!K464+'Tab C'!K259+'Tab C'!K135+'Tab C'!K308+'Tab C'!K574+'Tab C'!K299+'Tab C'!K394</f>
        <v>#DIV/0!</v>
      </c>
      <c r="H220" s="243" t="e">
        <f t="shared" si="20"/>
        <v>#DIV/0!</v>
      </c>
      <c r="I220" s="244" t="e">
        <f t="shared" si="21"/>
        <v>#DIV/0!</v>
      </c>
      <c r="J220" s="74"/>
    </row>
    <row r="221" spans="2:10">
      <c r="B221" s="93">
        <v>613991</v>
      </c>
      <c r="C221" s="12" t="s">
        <v>773</v>
      </c>
      <c r="D221" s="97" t="s">
        <v>801</v>
      </c>
      <c r="E221" s="96">
        <f>'Tab C'!I300</f>
        <v>100</v>
      </c>
      <c r="F221" s="96">
        <f>'Tab C'!J300</f>
        <v>10</v>
      </c>
      <c r="G221" s="245">
        <f>'Tab C'!K300</f>
        <v>10</v>
      </c>
      <c r="H221" s="243">
        <f t="shared" si="20"/>
        <v>100</v>
      </c>
      <c r="I221" s="244">
        <f t="shared" si="21"/>
        <v>5.9234948484211528E-2</v>
      </c>
      <c r="J221" s="74"/>
    </row>
    <row r="222" spans="2:10">
      <c r="B222" s="93">
        <v>613991</v>
      </c>
      <c r="C222" s="12" t="s">
        <v>763</v>
      </c>
      <c r="D222" s="13" t="s">
        <v>714</v>
      </c>
      <c r="E222" s="96">
        <f>'Tab C'!I420</f>
        <v>15000</v>
      </c>
      <c r="F222" s="96">
        <f>'Tab C'!J420</f>
        <v>0</v>
      </c>
      <c r="G222" s="245">
        <f>'Tab C'!K420</f>
        <v>0</v>
      </c>
      <c r="H222" s="243" t="e">
        <f t="shared" si="20"/>
        <v>#DIV/0!</v>
      </c>
      <c r="I222" s="244">
        <f t="shared" si="21"/>
        <v>0</v>
      </c>
      <c r="J222" s="74"/>
    </row>
    <row r="223" spans="2:10">
      <c r="B223" s="93">
        <v>613991</v>
      </c>
      <c r="C223" s="12" t="s">
        <v>755</v>
      </c>
      <c r="D223" s="97" t="s">
        <v>530</v>
      </c>
      <c r="E223" s="96">
        <f>'Tab C'!I592</f>
        <v>0</v>
      </c>
      <c r="F223" s="96">
        <f>'Tab C'!J592</f>
        <v>0</v>
      </c>
      <c r="G223" s="245">
        <f>'Tab C'!K592</f>
        <v>0</v>
      </c>
      <c r="H223" s="243" t="e">
        <f t="shared" si="20"/>
        <v>#DIV/0!</v>
      </c>
      <c r="I223" s="244">
        <f t="shared" si="21"/>
        <v>0</v>
      </c>
      <c r="J223" s="253"/>
    </row>
    <row r="224" spans="2:10">
      <c r="B224" s="93">
        <v>613991</v>
      </c>
      <c r="C224" s="12" t="s">
        <v>770</v>
      </c>
      <c r="D224" s="97" t="s">
        <v>530</v>
      </c>
      <c r="E224" s="96">
        <f>'Tab C'!I572</f>
        <v>0</v>
      </c>
      <c r="F224" s="96">
        <f>'Tab C'!J572</f>
        <v>0</v>
      </c>
      <c r="G224" s="245">
        <f>'Tab C'!K572</f>
        <v>0</v>
      </c>
      <c r="H224" s="243" t="e">
        <f t="shared" si="20"/>
        <v>#DIV/0!</v>
      </c>
      <c r="I224" s="244">
        <f t="shared" si="21"/>
        <v>0</v>
      </c>
      <c r="J224" s="74"/>
    </row>
    <row r="225" spans="2:10">
      <c r="B225" s="93">
        <v>613991</v>
      </c>
      <c r="C225" s="12" t="s">
        <v>753</v>
      </c>
      <c r="D225" s="97" t="s">
        <v>530</v>
      </c>
      <c r="E225" s="96">
        <f>'Tab C'!I573</f>
        <v>0</v>
      </c>
      <c r="F225" s="96">
        <f>'Tab C'!J573</f>
        <v>0</v>
      </c>
      <c r="G225" s="245">
        <f>'Tab C'!K573</f>
        <v>0</v>
      </c>
      <c r="H225" s="243" t="e">
        <f t="shared" si="20"/>
        <v>#DIV/0!</v>
      </c>
      <c r="I225" s="244">
        <f t="shared" si="21"/>
        <v>0</v>
      </c>
      <c r="J225" s="74"/>
    </row>
    <row r="226" spans="2:10" ht="22.5">
      <c r="B226" s="93">
        <v>613994</v>
      </c>
      <c r="C226" s="12" t="s">
        <v>755</v>
      </c>
      <c r="D226" s="61" t="s">
        <v>655</v>
      </c>
      <c r="E226" s="96">
        <f>'Tab C'!I593+'Tab C'!I594</f>
        <v>0</v>
      </c>
      <c r="F226" s="96">
        <f>'Tab C'!J593+'Tab C'!J594</f>
        <v>0</v>
      </c>
      <c r="G226" s="245">
        <f>'Tab C'!K593+'Tab C'!K594</f>
        <v>0</v>
      </c>
      <c r="H226" s="243" t="e">
        <f t="shared" si="20"/>
        <v>#DIV/0!</v>
      </c>
      <c r="I226" s="244">
        <f t="shared" si="21"/>
        <v>0</v>
      </c>
      <c r="J226" s="74"/>
    </row>
    <row r="227" spans="2:10">
      <c r="B227" s="92">
        <v>614000</v>
      </c>
      <c r="C227" s="12"/>
      <c r="D227" s="94" t="s">
        <v>176</v>
      </c>
      <c r="E227" s="95">
        <f>E228+E232+E246+E265+E269</f>
        <v>3320510</v>
      </c>
      <c r="F227" s="95">
        <f>F228+F232+F246+F265+F269</f>
        <v>2236584.13</v>
      </c>
      <c r="G227" s="239" t="e">
        <f>G228+G232+G246+G265+G269</f>
        <v>#DIV/0!</v>
      </c>
      <c r="H227" s="239" t="e">
        <f t="shared" si="20"/>
        <v>#DIV/0!</v>
      </c>
      <c r="I227" s="240" t="e">
        <f t="shared" si="21"/>
        <v>#DIV/0!</v>
      </c>
      <c r="J227" s="74"/>
    </row>
    <row r="228" spans="2:10">
      <c r="B228" s="92">
        <v>614100</v>
      </c>
      <c r="C228" s="93"/>
      <c r="D228" s="94" t="s">
        <v>177</v>
      </c>
      <c r="E228" s="95">
        <f>SUM(E229:E231)</f>
        <v>1818490</v>
      </c>
      <c r="F228" s="95">
        <f>SUM(F229:F231)</f>
        <v>1415059.3399999999</v>
      </c>
      <c r="G228" s="239">
        <f>SUM(G229:G231)</f>
        <v>211.56486728480959</v>
      </c>
      <c r="H228" s="239">
        <f t="shared" si="20"/>
        <v>1.4950953737728737E-2</v>
      </c>
      <c r="I228" s="240">
        <f t="shared" si="21"/>
        <v>1.2532034014684745</v>
      </c>
      <c r="J228" s="74"/>
    </row>
    <row r="229" spans="2:10">
      <c r="B229" s="93">
        <v>614121</v>
      </c>
      <c r="C229" s="99" t="str">
        <f>'Tab C'!G465</f>
        <v>Izdaci za III fazu izgradnje novog Vatrogasnog doma</v>
      </c>
      <c r="D229" s="61" t="s">
        <v>471</v>
      </c>
      <c r="E229" s="96">
        <f>'Tab C'!I465</f>
        <v>30000</v>
      </c>
      <c r="F229" s="96">
        <f>'Tab C'!J465</f>
        <v>0</v>
      </c>
      <c r="G229" s="245">
        <f>'Tab C'!K465</f>
        <v>0</v>
      </c>
      <c r="H229" s="243" t="e">
        <f t="shared" si="20"/>
        <v>#DIV/0!</v>
      </c>
      <c r="I229" s="244">
        <f t="shared" si="21"/>
        <v>0</v>
      </c>
      <c r="J229" s="71"/>
    </row>
    <row r="230" spans="2:10">
      <c r="B230" s="10">
        <v>614124</v>
      </c>
      <c r="C230" s="12" t="s">
        <v>753</v>
      </c>
      <c r="D230" s="61" t="s">
        <v>178</v>
      </c>
      <c r="E230" s="96">
        <f>'Tab C'!I136</f>
        <v>32000</v>
      </c>
      <c r="F230" s="96">
        <f>'Tab C'!J136</f>
        <v>11524.5</v>
      </c>
      <c r="G230" s="245">
        <f>'Tab C'!K136</f>
        <v>36.014062500000001</v>
      </c>
      <c r="H230" s="243">
        <f t="shared" si="20"/>
        <v>0.3125</v>
      </c>
      <c r="I230" s="244">
        <f t="shared" si="21"/>
        <v>0.21332911368946744</v>
      </c>
      <c r="J230" s="71"/>
    </row>
    <row r="231" spans="2:10" ht="22.5">
      <c r="B231" s="93">
        <v>614181</v>
      </c>
      <c r="C231" s="12" t="s">
        <v>753</v>
      </c>
      <c r="D231" s="97" t="s">
        <v>802</v>
      </c>
      <c r="E231" s="96">
        <f>'Tab C'!I466+'Tab C'!I467+'Tab C'!I468+'Tab C'!I469</f>
        <v>1756490</v>
      </c>
      <c r="F231" s="96">
        <f>'Tab C'!J466+'Tab C'!J467+'Tab C'!J468+'Tab C'!J469</f>
        <v>1403534.8399999999</v>
      </c>
      <c r="G231" s="245">
        <f>'Tab C'!K466+'Tab C'!K467+'Tab C'!K468+'Tab C'!K469</f>
        <v>175.5508047848096</v>
      </c>
      <c r="H231" s="243">
        <f t="shared" si="20"/>
        <v>1.2507762527990372E-2</v>
      </c>
      <c r="I231" s="244">
        <f t="shared" si="21"/>
        <v>1.039874287779007</v>
      </c>
      <c r="J231" s="71"/>
    </row>
    <row r="232" spans="2:10">
      <c r="B232" s="92">
        <v>614200</v>
      </c>
      <c r="C232" s="93"/>
      <c r="D232" s="94" t="s">
        <v>179</v>
      </c>
      <c r="E232" s="95">
        <f>SUM(E233:E245)</f>
        <v>328040</v>
      </c>
      <c r="F232" s="95">
        <f>SUM(F233:F245)</f>
        <v>151598.10999999999</v>
      </c>
      <c r="G232" s="239">
        <f>SUM(G233:G245)</f>
        <v>1021.9779635107533</v>
      </c>
      <c r="H232" s="239">
        <f t="shared" si="20"/>
        <v>0.67413634873861772</v>
      </c>
      <c r="I232" s="244">
        <f t="shared" si="21"/>
        <v>6.0536812020558877</v>
      </c>
      <c r="J232" s="74"/>
    </row>
    <row r="233" spans="2:10">
      <c r="B233" s="93">
        <v>614232</v>
      </c>
      <c r="C233" s="99" t="str">
        <f>'Tab C'!G469</f>
        <v>10. SLUŽBA ZA CIVILNU ZAŠTITU 
1002 SREDSTVA ZA ZAŠTITU I SPAŠAVANJE</v>
      </c>
      <c r="D233" s="97" t="s">
        <v>180</v>
      </c>
      <c r="E233" s="96">
        <f>'Tab C'!I470</f>
        <v>0</v>
      </c>
      <c r="F233" s="96">
        <f>'Tab C'!J470</f>
        <v>0</v>
      </c>
      <c r="G233" s="245">
        <f>'Tab C'!K470</f>
        <v>0</v>
      </c>
      <c r="H233" s="243" t="e">
        <f t="shared" si="20"/>
        <v>#DIV/0!</v>
      </c>
      <c r="I233" s="244">
        <f t="shared" si="21"/>
        <v>0</v>
      </c>
      <c r="J233" s="71"/>
    </row>
    <row r="234" spans="2:10">
      <c r="B234" s="93">
        <v>614232</v>
      </c>
      <c r="C234" s="99" t="str">
        <f>'Tab C'!G471</f>
        <v>Usluge  za provođenje preventivnih mjera zaštite i spaš.</v>
      </c>
      <c r="D234" s="97" t="s">
        <v>822</v>
      </c>
      <c r="E234" s="96">
        <f>'Tab C'!I471</f>
        <v>39350</v>
      </c>
      <c r="F234" s="96">
        <f>'Tab C'!J471</f>
        <v>5333</v>
      </c>
      <c r="G234" s="245">
        <f>'Tab C'!K471</f>
        <v>13.552731893265566</v>
      </c>
      <c r="H234" s="243">
        <f t="shared" si="20"/>
        <v>0.25412960609911056</v>
      </c>
      <c r="I234" s="244">
        <f t="shared" si="21"/>
        <v>8.0279537551791638E-2</v>
      </c>
      <c r="J234" s="71"/>
    </row>
    <row r="235" spans="2:10">
      <c r="B235" s="93">
        <v>614233</v>
      </c>
      <c r="C235" s="12" t="s">
        <v>753</v>
      </c>
      <c r="D235" s="97" t="s">
        <v>477</v>
      </c>
      <c r="E235" s="96">
        <f>'Tab C'!I472</f>
        <v>90000</v>
      </c>
      <c r="F235" s="96">
        <f>'Tab C'!J472</f>
        <v>0</v>
      </c>
      <c r="G235" s="245">
        <f>'Tab C'!K472</f>
        <v>0</v>
      </c>
      <c r="H235" s="243" t="e">
        <f t="shared" si="20"/>
        <v>#DIV/0!</v>
      </c>
      <c r="I235" s="244">
        <f t="shared" si="21"/>
        <v>0</v>
      </c>
      <c r="J235" s="71"/>
    </row>
    <row r="236" spans="2:10">
      <c r="B236" s="10">
        <v>614234</v>
      </c>
      <c r="C236" s="12" t="s">
        <v>753</v>
      </c>
      <c r="D236" s="61" t="s">
        <v>181</v>
      </c>
      <c r="E236" s="96">
        <f>'Tab C'!I473</f>
        <v>6300</v>
      </c>
      <c r="F236" s="96">
        <f>'Tab C'!J473</f>
        <v>5780.3</v>
      </c>
      <c r="G236" s="245">
        <f>'Tab C'!K473</f>
        <v>91.750793650793653</v>
      </c>
      <c r="H236" s="243">
        <f t="shared" si="20"/>
        <v>1.5873015873015872</v>
      </c>
      <c r="I236" s="244">
        <f t="shared" si="21"/>
        <v>0.54348535352902838</v>
      </c>
      <c r="J236" s="71"/>
    </row>
    <row r="237" spans="2:10" ht="56.25">
      <c r="B237" s="93">
        <v>614239</v>
      </c>
      <c r="C237" s="12" t="s">
        <v>753</v>
      </c>
      <c r="D237" s="97" t="s">
        <v>872</v>
      </c>
      <c r="E237" s="96">
        <f>'Tab C'!I137+'Tab C'!I199+'Tab C'!I302+'Tab C'!I303+'Tab C'!I360+'Tab C'!I361+'Tab C'!I474+'Tab C'!I477</f>
        <v>67570</v>
      </c>
      <c r="F237" s="96">
        <f>'Tab C'!J137+'Tab C'!J199+'Tab C'!J302+'Tab C'!J303+'Tab C'!J360+'Tab C'!J361+'Tab C'!J474+'Tab C'!J477</f>
        <v>54844.229999999996</v>
      </c>
      <c r="G237" s="245">
        <f>'Tab C'!K137+'Tab C'!K199+'Tab C'!K302+'Tab C'!K303+'Tab C'!K360+'Tab C'!K361+'Tab C'!K474+'Tab C'!K477</f>
        <v>518.93952784764645</v>
      </c>
      <c r="H237" s="243">
        <f t="shared" si="20"/>
        <v>0.94620624238437934</v>
      </c>
      <c r="I237" s="244">
        <f t="shared" si="21"/>
        <v>3.0739356198476391</v>
      </c>
      <c r="J237" s="71"/>
    </row>
    <row r="238" spans="2:10">
      <c r="B238" s="11">
        <v>614239</v>
      </c>
      <c r="C238" s="12" t="s">
        <v>755</v>
      </c>
      <c r="D238" s="97" t="s">
        <v>532</v>
      </c>
      <c r="E238" s="96">
        <f>'Tab C'!I595</f>
        <v>0</v>
      </c>
      <c r="F238" s="96">
        <f>'Tab C'!J595</f>
        <v>0</v>
      </c>
      <c r="G238" s="245">
        <f>'Tab C'!K595</f>
        <v>0</v>
      </c>
      <c r="H238" s="243" t="e">
        <f t="shared" si="20"/>
        <v>#DIV/0!</v>
      </c>
      <c r="I238" s="244">
        <f t="shared" si="21"/>
        <v>0</v>
      </c>
      <c r="J238" s="71"/>
    </row>
    <row r="239" spans="2:10">
      <c r="B239" s="11">
        <v>614239</v>
      </c>
      <c r="C239" s="12" t="s">
        <v>770</v>
      </c>
      <c r="D239" s="97" t="s">
        <v>729</v>
      </c>
      <c r="E239" s="96">
        <f>'Tab C'!I475</f>
        <v>400</v>
      </c>
      <c r="F239" s="96">
        <f>'Tab C'!J475</f>
        <v>267.68</v>
      </c>
      <c r="G239" s="245">
        <f>'Tab C'!K475</f>
        <v>66.92</v>
      </c>
      <c r="H239" s="243">
        <f t="shared" si="20"/>
        <v>25</v>
      </c>
      <c r="I239" s="244">
        <f t="shared" si="21"/>
        <v>0.39640027525634358</v>
      </c>
      <c r="J239" s="71"/>
    </row>
    <row r="240" spans="2:10">
      <c r="B240" s="11">
        <v>614239</v>
      </c>
      <c r="C240" s="12" t="s">
        <v>768</v>
      </c>
      <c r="D240" s="97" t="s">
        <v>742</v>
      </c>
      <c r="E240" s="96">
        <f>'Tab C'!I476</f>
        <v>420</v>
      </c>
      <c r="F240" s="96">
        <f>'Tab C'!J476</f>
        <v>401.39</v>
      </c>
      <c r="G240" s="245">
        <f>'Tab C'!K476</f>
        <v>95.569047619047623</v>
      </c>
      <c r="H240" s="243">
        <f t="shared" si="20"/>
        <v>23.80952380952381</v>
      </c>
      <c r="I240" s="244">
        <f t="shared" si="21"/>
        <v>0.56610276123994441</v>
      </c>
      <c r="J240" s="71"/>
    </row>
    <row r="241" spans="2:10" ht="22.5">
      <c r="B241" s="11">
        <v>614239</v>
      </c>
      <c r="C241" s="12" t="s">
        <v>769</v>
      </c>
      <c r="D241" s="97" t="s">
        <v>882</v>
      </c>
      <c r="E241" s="96">
        <f>'Tab C'!I478</f>
        <v>80000</v>
      </c>
      <c r="F241" s="96">
        <f>'Tab C'!J478</f>
        <v>77012.289999999994</v>
      </c>
      <c r="G241" s="245">
        <f>'Tab C'!K478</f>
        <v>96.265362499999995</v>
      </c>
      <c r="H241" s="243">
        <f t="shared" si="20"/>
        <v>0.125</v>
      </c>
      <c r="I241" s="244">
        <f t="shared" si="21"/>
        <v>0.57022737885014485</v>
      </c>
      <c r="J241" s="71"/>
    </row>
    <row r="242" spans="2:10">
      <c r="B242" s="11">
        <v>614239</v>
      </c>
      <c r="C242" s="12" t="s">
        <v>765</v>
      </c>
      <c r="D242" s="97" t="s">
        <v>749</v>
      </c>
      <c r="E242" s="96">
        <f>'Tab C'!I421</f>
        <v>30000</v>
      </c>
      <c r="F242" s="96">
        <f>'Tab C'!J421</f>
        <v>0</v>
      </c>
      <c r="G242" s="245">
        <f>'Tab C'!K421</f>
        <v>0</v>
      </c>
      <c r="H242" s="243" t="e">
        <f t="shared" si="20"/>
        <v>#DIV/0!</v>
      </c>
      <c r="I242" s="244">
        <f t="shared" si="21"/>
        <v>0</v>
      </c>
      <c r="J242" s="71"/>
    </row>
    <row r="243" spans="2:10" ht="22.5">
      <c r="B243" s="93">
        <v>614241</v>
      </c>
      <c r="C243" s="12" t="s">
        <v>755</v>
      </c>
      <c r="D243" s="97" t="s">
        <v>803</v>
      </c>
      <c r="E243" s="96">
        <f>'Tab C'!I597+'Tab C'!I598+'Tab C'!I596</f>
        <v>0</v>
      </c>
      <c r="F243" s="96">
        <f>'Tab C'!J597+'Tab C'!J598+'Tab C'!J596</f>
        <v>0</v>
      </c>
      <c r="G243" s="245">
        <f>'Tab C'!K597+'Tab C'!K598+'Tab C'!K596</f>
        <v>0</v>
      </c>
      <c r="H243" s="243" t="e">
        <f t="shared" si="20"/>
        <v>#DIV/0!</v>
      </c>
      <c r="I243" s="244">
        <f t="shared" si="21"/>
        <v>0</v>
      </c>
      <c r="J243" s="71"/>
    </row>
    <row r="244" spans="2:10">
      <c r="B244" s="93">
        <v>614244</v>
      </c>
      <c r="C244" s="12" t="s">
        <v>753</v>
      </c>
      <c r="D244" s="97" t="s">
        <v>911</v>
      </c>
      <c r="E244" s="125">
        <f>'Tab C'!I304</f>
        <v>4000</v>
      </c>
      <c r="F244" s="125">
        <f>'Tab C'!J304</f>
        <v>3959.22</v>
      </c>
      <c r="G244" s="247">
        <f>'Tab C'!K304</f>
        <v>98.980499999999992</v>
      </c>
      <c r="H244" s="243">
        <f t="shared" si="20"/>
        <v>2.5</v>
      </c>
      <c r="I244" s="244">
        <f t="shared" si="21"/>
        <v>0.58631048184414991</v>
      </c>
      <c r="J244" s="71"/>
    </row>
    <row r="245" spans="2:10">
      <c r="B245" s="11">
        <v>614259</v>
      </c>
      <c r="C245" s="12" t="s">
        <v>753</v>
      </c>
      <c r="D245" s="61" t="s">
        <v>622</v>
      </c>
      <c r="E245" s="96">
        <f>'Tab C'!I479</f>
        <v>10000</v>
      </c>
      <c r="F245" s="96">
        <f>'Tab C'!J479</f>
        <v>4000</v>
      </c>
      <c r="G245" s="245">
        <f>'Tab C'!K479</f>
        <v>40</v>
      </c>
      <c r="H245" s="243">
        <f t="shared" si="20"/>
        <v>1</v>
      </c>
      <c r="I245" s="244">
        <f t="shared" si="21"/>
        <v>0.23693979393684611</v>
      </c>
      <c r="J245" s="71"/>
    </row>
    <row r="246" spans="2:10">
      <c r="B246" s="92">
        <v>614300</v>
      </c>
      <c r="C246" s="93"/>
      <c r="D246" s="94" t="s">
        <v>182</v>
      </c>
      <c r="E246" s="95">
        <f>SUM(E247:E264)</f>
        <v>1048980</v>
      </c>
      <c r="F246" s="95">
        <f>SUM(F247:F264)</f>
        <v>669926.67999999993</v>
      </c>
      <c r="G246" s="239" t="e">
        <f>SUM(G247:G264)</f>
        <v>#DIV/0!</v>
      </c>
      <c r="H246" s="239" t="e">
        <f t="shared" si="20"/>
        <v>#DIV/0!</v>
      </c>
      <c r="I246" s="240" t="e">
        <f t="shared" si="21"/>
        <v>#DIV/0!</v>
      </c>
      <c r="J246" s="74"/>
    </row>
    <row r="247" spans="2:10" ht="22.5">
      <c r="B247" s="93">
        <v>614311</v>
      </c>
      <c r="C247" s="12" t="s">
        <v>753</v>
      </c>
      <c r="D247" s="97" t="s">
        <v>674</v>
      </c>
      <c r="E247" s="96">
        <f>'Tab C'!I492+'Tab C'!I493</f>
        <v>113000</v>
      </c>
      <c r="F247" s="96">
        <f>'Tab C'!J492+'Tab C'!J493</f>
        <v>108940.46</v>
      </c>
      <c r="G247" s="245">
        <f>'Tab C'!K492+'Tab C'!K493</f>
        <v>96.40748672566373</v>
      </c>
      <c r="H247" s="243">
        <f t="shared" si="20"/>
        <v>8.8495575221238951E-2</v>
      </c>
      <c r="I247" s="244">
        <f t="shared" si="21"/>
        <v>0.57106925096869976</v>
      </c>
      <c r="J247" s="71"/>
    </row>
    <row r="248" spans="2:10" ht="33.75">
      <c r="B248" s="11">
        <v>614311</v>
      </c>
      <c r="C248" s="12" t="s">
        <v>753</v>
      </c>
      <c r="D248" s="61" t="s">
        <v>804</v>
      </c>
      <c r="E248" s="96">
        <f>'Tab C'!I494+'Tab C'!I495</f>
        <v>48400</v>
      </c>
      <c r="F248" s="96">
        <f>'Tab C'!J494+'Tab C'!J495</f>
        <v>43846.39</v>
      </c>
      <c r="G248" s="245">
        <f>'Tab C'!K494+'Tab C'!K495</f>
        <v>181.19340309467611</v>
      </c>
      <c r="H248" s="243">
        <f t="shared" ref="H248:H311" si="22">G248/F248*100</f>
        <v>0.41324588659334582</v>
      </c>
      <c r="I248" s="244">
        <f t="shared" ref="I248:I311" si="23">G248/G$249</f>
        <v>1.0732981897992113</v>
      </c>
      <c r="J248" s="71"/>
    </row>
    <row r="249" spans="2:10">
      <c r="B249" s="93">
        <v>614311</v>
      </c>
      <c r="C249" s="12" t="s">
        <v>753</v>
      </c>
      <c r="D249" s="61" t="s">
        <v>482</v>
      </c>
      <c r="E249" s="96">
        <f>'Tab C'!I496+'Tab C'!I499</f>
        <v>6700</v>
      </c>
      <c r="F249" s="96">
        <f>'Tab C'!J496+'Tab C'!J499</f>
        <v>5574.41</v>
      </c>
      <c r="G249" s="245">
        <f>'Tab C'!K496+'Tab C'!K499</f>
        <v>168.81925714285711</v>
      </c>
      <c r="H249" s="243">
        <f t="shared" si="22"/>
        <v>3.0284686117967126</v>
      </c>
      <c r="I249" s="244">
        <f t="shared" si="23"/>
        <v>1</v>
      </c>
      <c r="J249" s="74"/>
    </row>
    <row r="250" spans="2:10" ht="22.5">
      <c r="B250" s="93">
        <v>614311</v>
      </c>
      <c r="C250" s="12" t="s">
        <v>753</v>
      </c>
      <c r="D250" s="61" t="s">
        <v>739</v>
      </c>
      <c r="E250" s="96">
        <f>'Tab C'!I497</f>
        <v>6000</v>
      </c>
      <c r="F250" s="96">
        <f>'Tab C'!J497</f>
        <v>3233.9</v>
      </c>
      <c r="G250" s="245">
        <f>'Tab C'!K497</f>
        <v>53.898333333333341</v>
      </c>
      <c r="H250" s="243">
        <f t="shared" si="22"/>
        <v>1.666666666666667</v>
      </c>
      <c r="I250" s="244">
        <f t="shared" si="23"/>
        <v>0.31926649983848615</v>
      </c>
      <c r="J250" s="74"/>
    </row>
    <row r="251" spans="2:10">
      <c r="B251" s="93">
        <v>614311</v>
      </c>
      <c r="C251" s="12" t="s">
        <v>753</v>
      </c>
      <c r="D251" s="97" t="s">
        <v>623</v>
      </c>
      <c r="E251" s="96">
        <f>'Tab C'!I498</f>
        <v>18200</v>
      </c>
      <c r="F251" s="96">
        <f>'Tab C'!J498</f>
        <v>13589.65</v>
      </c>
      <c r="G251" s="245">
        <f>'Tab C'!K498</f>
        <v>74.668406593406587</v>
      </c>
      <c r="H251" s="243">
        <f t="shared" si="22"/>
        <v>0.54945054945054939</v>
      </c>
      <c r="I251" s="244">
        <f t="shared" si="23"/>
        <v>0.44229792179585997</v>
      </c>
      <c r="J251" s="71"/>
    </row>
    <row r="252" spans="2:10">
      <c r="B252" s="93">
        <v>614311</v>
      </c>
      <c r="C252" s="12" t="s">
        <v>753</v>
      </c>
      <c r="D252" s="97" t="s">
        <v>635</v>
      </c>
      <c r="E252" s="96">
        <f>'Tab C'!I500</f>
        <v>9900</v>
      </c>
      <c r="F252" s="96">
        <f>'Tab C'!J500</f>
        <v>8917.9699999999993</v>
      </c>
      <c r="G252" s="245">
        <f>'Tab C'!K500</f>
        <v>90.080505050505039</v>
      </c>
      <c r="H252" s="243">
        <f t="shared" si="22"/>
        <v>1.0101010101010099</v>
      </c>
      <c r="I252" s="244">
        <f t="shared" si="23"/>
        <v>0.53359140760984225</v>
      </c>
      <c r="J252" s="71"/>
    </row>
    <row r="253" spans="2:10" ht="33.75">
      <c r="B253" s="93">
        <v>614311</v>
      </c>
      <c r="C253" s="12" t="s">
        <v>753</v>
      </c>
      <c r="D253" s="97" t="s">
        <v>912</v>
      </c>
      <c r="E253" s="96">
        <f>'Tab C'!I501+'Tab C'!I502+'Tab C'!I503</f>
        <v>8100</v>
      </c>
      <c r="F253" s="96">
        <f>'Tab C'!J501+'Tab C'!J502+'Tab C'!J503</f>
        <v>7164.21</v>
      </c>
      <c r="G253" s="245">
        <f>'Tab C'!K501+'Tab C'!K502+'Tab C'!K503</f>
        <v>251.95742424242422</v>
      </c>
      <c r="H253" s="243">
        <f t="shared" si="22"/>
        <v>3.5168905467933556</v>
      </c>
      <c r="I253" s="244">
        <f t="shared" si="23"/>
        <v>1.4924685045214627</v>
      </c>
      <c r="J253" s="71"/>
    </row>
    <row r="254" spans="2:10">
      <c r="B254" s="93">
        <v>614311</v>
      </c>
      <c r="C254" s="12" t="s">
        <v>753</v>
      </c>
      <c r="D254" s="61" t="s">
        <v>183</v>
      </c>
      <c r="E254" s="96">
        <f>'Tab C'!I504</f>
        <v>210300</v>
      </c>
      <c r="F254" s="96">
        <f>'Tab C'!J504</f>
        <v>191266.99</v>
      </c>
      <c r="G254" s="245">
        <f>'Tab C'!K504</f>
        <v>90.949591060389906</v>
      </c>
      <c r="H254" s="243">
        <f t="shared" si="22"/>
        <v>4.7551117451260103E-2</v>
      </c>
      <c r="I254" s="244">
        <f t="shared" si="23"/>
        <v>0.53873943411223013</v>
      </c>
      <c r="J254" s="74"/>
    </row>
    <row r="255" spans="2:10" ht="90">
      <c r="B255" s="93">
        <v>614311</v>
      </c>
      <c r="C255" s="12" t="s">
        <v>753</v>
      </c>
      <c r="D255" s="97" t="s">
        <v>879</v>
      </c>
      <c r="E255" s="96">
        <f>'Tab C'!I505+'Tab C'!I509+'Tab C'!I480+'Tab C'!I481+'Tab C'!I484+'Tab C'!I485+'Tab C'!I486+'Tab C'!I487+'Tab C'!I488+'Tab C'!I489+'Tab C'!I490+'Tab C'!I512+'Tab C'!I491+'Tab C'!I482+'Tab C'!I483+'Tab C'!I510+'Tab C'!I511</f>
        <v>466540</v>
      </c>
      <c r="F255" s="96">
        <f>'Tab C'!J505+'Tab C'!J509+'Tab C'!J480+'Tab C'!J481+'Tab C'!J484+'Tab C'!J485+'Tab C'!J486+'Tab C'!J487+'Tab C'!J488+'Tab C'!J489+'Tab C'!J490+'Tab C'!J512+'Tab C'!J491+'Tab C'!J482+'Tab C'!J483+'Tab C'!J510+'Tab C'!J511</f>
        <v>220927.49999999997</v>
      </c>
      <c r="G255" s="245" t="e">
        <f>'Tab C'!K505+'Tab C'!K509+'Tab C'!K480+'Tab C'!K481+'Tab C'!K484+'Tab C'!K485+'Tab C'!K486+'Tab C'!K487+'Tab C'!K488+'Tab C'!K489+'Tab C'!K490+'Tab C'!K512+'Tab C'!K491+'Tab C'!K482+'Tab C'!K483+'Tab C'!K510+'Tab C'!K511</f>
        <v>#DIV/0!</v>
      </c>
      <c r="H255" s="243" t="e">
        <f t="shared" si="22"/>
        <v>#DIV/0!</v>
      </c>
      <c r="I255" s="244" t="e">
        <f t="shared" si="23"/>
        <v>#DIV/0!</v>
      </c>
      <c r="J255" s="74"/>
    </row>
    <row r="256" spans="2:10">
      <c r="B256" s="93">
        <v>614311</v>
      </c>
      <c r="C256" s="12" t="s">
        <v>753</v>
      </c>
      <c r="D256" s="97" t="s">
        <v>656</v>
      </c>
      <c r="E256" s="96">
        <f>'Tab C'!I575</f>
        <v>0</v>
      </c>
      <c r="F256" s="96">
        <f>'Tab C'!J575</f>
        <v>0</v>
      </c>
      <c r="G256" s="245">
        <f>'Tab C'!K575</f>
        <v>0</v>
      </c>
      <c r="H256" s="243" t="e">
        <f t="shared" si="22"/>
        <v>#DIV/0!</v>
      </c>
      <c r="I256" s="244">
        <f t="shared" si="23"/>
        <v>0</v>
      </c>
      <c r="J256" s="74"/>
    </row>
    <row r="257" spans="2:10" ht="22.5">
      <c r="B257" s="93">
        <v>614311</v>
      </c>
      <c r="C257" s="12" t="s">
        <v>753</v>
      </c>
      <c r="D257" s="97" t="s">
        <v>722</v>
      </c>
      <c r="E257" s="96">
        <f>'Tab C'!I506+'Tab C'!I508+'Tab C'!I507</f>
        <v>73700</v>
      </c>
      <c r="F257" s="96">
        <f>'Tab C'!J506+'Tab C'!J508+'Tab C'!J507</f>
        <v>40268.5</v>
      </c>
      <c r="G257" s="245">
        <f>'Tab C'!K506+'Tab C'!K508+'Tab C'!K507</f>
        <v>107.76506733421411</v>
      </c>
      <c r="H257" s="243">
        <f t="shared" si="22"/>
        <v>0.26761629396231323</v>
      </c>
      <c r="I257" s="244">
        <f t="shared" si="23"/>
        <v>0.63834582119397598</v>
      </c>
      <c r="J257" s="74"/>
    </row>
    <row r="258" spans="2:10">
      <c r="B258" s="93">
        <v>614311</v>
      </c>
      <c r="C258" s="12" t="s">
        <v>753</v>
      </c>
      <c r="D258" s="97" t="s">
        <v>184</v>
      </c>
      <c r="E258" s="96">
        <f>'Tab C'!I260+'Tab C'!I395</f>
        <v>27000</v>
      </c>
      <c r="F258" s="96">
        <f>'Tab C'!J260+'Tab C'!J395</f>
        <v>19265.7</v>
      </c>
      <c r="G258" s="245">
        <f>'Tab C'!K260+'Tab C'!K395</f>
        <v>135.54750000000001</v>
      </c>
      <c r="H258" s="243">
        <f t="shared" si="22"/>
        <v>0.70356903720082842</v>
      </c>
      <c r="I258" s="244">
        <f t="shared" si="23"/>
        <v>0.80291491796636627</v>
      </c>
      <c r="J258" s="74"/>
    </row>
    <row r="259" spans="2:10">
      <c r="B259" s="10">
        <v>614311</v>
      </c>
      <c r="C259" s="12" t="s">
        <v>753</v>
      </c>
      <c r="D259" s="61" t="s">
        <v>185</v>
      </c>
      <c r="E259" s="96">
        <f>'Tab C'!I362</f>
        <v>8000</v>
      </c>
      <c r="F259" s="96">
        <f>'Tab C'!J362</f>
        <v>0</v>
      </c>
      <c r="G259" s="245">
        <f>'Tab C'!K362</f>
        <v>0</v>
      </c>
      <c r="H259" s="243" t="e">
        <f t="shared" si="22"/>
        <v>#DIV/0!</v>
      </c>
      <c r="I259" s="244">
        <f t="shared" si="23"/>
        <v>0</v>
      </c>
      <c r="J259" s="74"/>
    </row>
    <row r="260" spans="2:10">
      <c r="B260" s="93">
        <v>614319</v>
      </c>
      <c r="C260" s="12" t="s">
        <v>753</v>
      </c>
      <c r="D260" s="97" t="s">
        <v>186</v>
      </c>
      <c r="E260" s="96">
        <f>'Tab C'!I513</f>
        <v>1500</v>
      </c>
      <c r="F260" s="96">
        <f>'Tab C'!J513</f>
        <v>669</v>
      </c>
      <c r="G260" s="245">
        <f>'Tab C'!K513</f>
        <v>44.6</v>
      </c>
      <c r="H260" s="243">
        <f t="shared" si="22"/>
        <v>6.666666666666667</v>
      </c>
      <c r="I260" s="244">
        <f t="shared" si="23"/>
        <v>0.2641878702395834</v>
      </c>
      <c r="J260" s="74"/>
    </row>
    <row r="261" spans="2:10">
      <c r="B261" s="93">
        <v>614323</v>
      </c>
      <c r="C261" s="12" t="s">
        <v>753</v>
      </c>
      <c r="D261" s="97" t="s">
        <v>684</v>
      </c>
      <c r="E261" s="96">
        <f>'Tab C'!I138</f>
        <v>6500</v>
      </c>
      <c r="F261" s="96">
        <f>'Tab C'!J138</f>
        <v>0</v>
      </c>
      <c r="G261" s="245">
        <f>'Tab C'!K138</f>
        <v>0</v>
      </c>
      <c r="H261" s="243" t="e">
        <f t="shared" si="22"/>
        <v>#DIV/0!</v>
      </c>
      <c r="I261" s="244">
        <f t="shared" si="23"/>
        <v>0</v>
      </c>
      <c r="J261" s="71"/>
    </row>
    <row r="262" spans="2:10" ht="22.5">
      <c r="B262" s="93">
        <v>614324</v>
      </c>
      <c r="C262" s="12" t="s">
        <v>753</v>
      </c>
      <c r="D262" s="97" t="s">
        <v>823</v>
      </c>
      <c r="E262" s="96">
        <f>'Tab C'!I305+'Tab C'!I514+'Tab C'!I515+'Tab C'!I516</f>
        <v>10140</v>
      </c>
      <c r="F262" s="96">
        <f>'Tab C'!J305+'Tab C'!J514+'Tab C'!J515+'Tab C'!J516</f>
        <v>2712</v>
      </c>
      <c r="G262" s="245">
        <f>'Tab C'!K305+'Tab C'!K514+'Tab C'!K515+'Tab C'!K516</f>
        <v>53.17647058823529</v>
      </c>
      <c r="H262" s="243">
        <f t="shared" si="22"/>
        <v>1.9607843137254901</v>
      </c>
      <c r="I262" s="244">
        <f t="shared" si="23"/>
        <v>0.3149905495866307</v>
      </c>
      <c r="J262" s="74"/>
    </row>
    <row r="263" spans="2:10">
      <c r="B263" s="11">
        <v>614324</v>
      </c>
      <c r="C263" s="12" t="s">
        <v>760</v>
      </c>
      <c r="D263" s="97" t="s">
        <v>790</v>
      </c>
      <c r="E263" s="96">
        <f>'Tab C'!I306</f>
        <v>30000</v>
      </c>
      <c r="F263" s="96">
        <f>'Tab C'!J306</f>
        <v>0</v>
      </c>
      <c r="G263" s="245">
        <f>'Tab C'!K306</f>
        <v>0</v>
      </c>
      <c r="H263" s="243" t="e">
        <f t="shared" si="22"/>
        <v>#DIV/0!</v>
      </c>
      <c r="I263" s="244">
        <f t="shared" si="23"/>
        <v>0</v>
      </c>
      <c r="J263" s="74"/>
    </row>
    <row r="264" spans="2:10">
      <c r="B264" s="11">
        <v>614329</v>
      </c>
      <c r="C264" s="12" t="s">
        <v>753</v>
      </c>
      <c r="D264" s="61" t="s">
        <v>824</v>
      </c>
      <c r="E264" s="96">
        <f>'Tab C'!I307</f>
        <v>5000</v>
      </c>
      <c r="F264" s="96">
        <f>'Tab C'!J307</f>
        <v>3550</v>
      </c>
      <c r="G264" s="245">
        <f>'Tab C'!K307</f>
        <v>71</v>
      </c>
      <c r="H264" s="243">
        <f t="shared" si="22"/>
        <v>2</v>
      </c>
      <c r="I264" s="244">
        <f t="shared" si="23"/>
        <v>0.42056813423790185</v>
      </c>
      <c r="J264" s="74"/>
    </row>
    <row r="265" spans="2:10">
      <c r="B265" s="92">
        <v>614400</v>
      </c>
      <c r="C265" s="93"/>
      <c r="D265" s="94" t="s">
        <v>187</v>
      </c>
      <c r="E265" s="95">
        <f>SUM(E266:E268)</f>
        <v>75000</v>
      </c>
      <c r="F265" s="95">
        <f>SUM(F266:F268)</f>
        <v>0</v>
      </c>
      <c r="G265" s="239" t="e">
        <f>SUM(G266:G268)</f>
        <v>#DIV/0!</v>
      </c>
      <c r="H265" s="239" t="e">
        <f t="shared" si="22"/>
        <v>#DIV/0!</v>
      </c>
      <c r="I265" s="240" t="e">
        <f t="shared" si="23"/>
        <v>#DIV/0!</v>
      </c>
      <c r="J265" s="74"/>
    </row>
    <row r="266" spans="2:10">
      <c r="B266" s="93">
        <v>614411</v>
      </c>
      <c r="C266" s="12" t="s">
        <v>753</v>
      </c>
      <c r="D266" s="61" t="s">
        <v>791</v>
      </c>
      <c r="E266" s="96">
        <f>'Tab C'!I396</f>
        <v>0</v>
      </c>
      <c r="F266" s="96">
        <f>'Tab C'!J396</f>
        <v>0</v>
      </c>
      <c r="G266" s="245" t="e">
        <f>'Tab C'!K396</f>
        <v>#DIV/0!</v>
      </c>
      <c r="H266" s="243" t="e">
        <f t="shared" si="22"/>
        <v>#DIV/0!</v>
      </c>
      <c r="I266" s="244" t="e">
        <f t="shared" si="23"/>
        <v>#DIV/0!</v>
      </c>
      <c r="J266" s="71"/>
    </row>
    <row r="267" spans="2:10">
      <c r="B267" s="11">
        <v>614417</v>
      </c>
      <c r="C267" s="12" t="s">
        <v>753</v>
      </c>
      <c r="D267" s="13" t="s">
        <v>813</v>
      </c>
      <c r="E267" s="96">
        <f>'Tab C'!I309</f>
        <v>50000</v>
      </c>
      <c r="F267" s="96">
        <f>'Tab C'!J309</f>
        <v>0</v>
      </c>
      <c r="G267" s="245">
        <f>'Tab C'!K309</f>
        <v>0</v>
      </c>
      <c r="H267" s="243" t="e">
        <f t="shared" si="22"/>
        <v>#DIV/0!</v>
      </c>
      <c r="I267" s="244">
        <f t="shared" si="23"/>
        <v>0</v>
      </c>
      <c r="J267" s="71"/>
    </row>
    <row r="268" spans="2:10">
      <c r="B268" s="11">
        <v>614519</v>
      </c>
      <c r="C268" s="12" t="s">
        <v>753</v>
      </c>
      <c r="D268" s="13" t="s">
        <v>908</v>
      </c>
      <c r="E268" s="96">
        <f>'Tab C'!I310</f>
        <v>25000</v>
      </c>
      <c r="F268" s="96">
        <f>'Tab C'!J310</f>
        <v>0</v>
      </c>
      <c r="G268" s="245">
        <f>'Tab C'!K310</f>
        <v>0</v>
      </c>
      <c r="H268" s="243" t="e">
        <f t="shared" si="22"/>
        <v>#DIV/0!</v>
      </c>
      <c r="I268" s="244">
        <f t="shared" si="23"/>
        <v>0</v>
      </c>
      <c r="J268" s="71"/>
    </row>
    <row r="269" spans="2:10">
      <c r="B269" s="92">
        <v>614800</v>
      </c>
      <c r="C269" s="93"/>
      <c r="D269" s="94" t="s">
        <v>188</v>
      </c>
      <c r="E269" s="95">
        <f>SUM(E270:E271)</f>
        <v>50000</v>
      </c>
      <c r="F269" s="95">
        <f>SUM(F270:F271)</f>
        <v>0</v>
      </c>
      <c r="G269" s="239">
        <f>SUM(G270:G271)</f>
        <v>0</v>
      </c>
      <c r="H269" s="239" t="e">
        <f t="shared" si="22"/>
        <v>#DIV/0!</v>
      </c>
      <c r="I269" s="240">
        <f t="shared" si="23"/>
        <v>0</v>
      </c>
      <c r="J269" s="74"/>
    </row>
    <row r="270" spans="2:10">
      <c r="B270" s="93">
        <v>614811</v>
      </c>
      <c r="C270" s="12" t="s">
        <v>753</v>
      </c>
      <c r="D270" s="97" t="s">
        <v>189</v>
      </c>
      <c r="E270" s="96">
        <f>'Tab C'!I157+'Tab C'!I178</f>
        <v>50000</v>
      </c>
      <c r="F270" s="96">
        <f>'Tab C'!J157+'Tab C'!J178</f>
        <v>0</v>
      </c>
      <c r="G270" s="245">
        <f>'Tab C'!K157+'Tab C'!K178</f>
        <v>0</v>
      </c>
      <c r="H270" s="243" t="e">
        <f t="shared" si="22"/>
        <v>#DIV/0!</v>
      </c>
      <c r="I270" s="244">
        <f t="shared" si="23"/>
        <v>0</v>
      </c>
      <c r="J270" s="71"/>
    </row>
    <row r="271" spans="2:10">
      <c r="B271" s="93">
        <v>614817</v>
      </c>
      <c r="C271" s="12" t="s">
        <v>753</v>
      </c>
      <c r="D271" s="97" t="s">
        <v>190</v>
      </c>
      <c r="E271" s="96">
        <f>'Tab C'!I200</f>
        <v>0</v>
      </c>
      <c r="F271" s="96">
        <f>'Tab C'!J200</f>
        <v>0</v>
      </c>
      <c r="G271" s="245">
        <f>'Tab C'!K200</f>
        <v>0</v>
      </c>
      <c r="H271" s="243" t="e">
        <f t="shared" si="22"/>
        <v>#DIV/0!</v>
      </c>
      <c r="I271" s="244">
        <f t="shared" si="23"/>
        <v>0</v>
      </c>
      <c r="J271" s="71"/>
    </row>
    <row r="272" spans="2:10">
      <c r="B272" s="92">
        <v>615000</v>
      </c>
      <c r="C272" s="93"/>
      <c r="D272" s="94" t="s">
        <v>191</v>
      </c>
      <c r="E272" s="95">
        <f>E273+E276+E279</f>
        <v>27005989</v>
      </c>
      <c r="F272" s="95">
        <f>F273+F276+F279</f>
        <v>19026292.350000001</v>
      </c>
      <c r="G272" s="239">
        <f>G273+G276+G279</f>
        <v>450.64045748374127</v>
      </c>
      <c r="H272" s="239">
        <f t="shared" si="22"/>
        <v>2.3685143126886792E-3</v>
      </c>
      <c r="I272" s="240">
        <f t="shared" si="23"/>
        <v>2.6693664283950929</v>
      </c>
      <c r="J272" s="74"/>
    </row>
    <row r="273" spans="2:10">
      <c r="B273" s="92">
        <v>615100</v>
      </c>
      <c r="C273" s="93"/>
      <c r="D273" s="94" t="s">
        <v>192</v>
      </c>
      <c r="E273" s="95">
        <f>SUM(E274:E275)</f>
        <v>135400</v>
      </c>
      <c r="F273" s="95">
        <f>SUM(F274:F275)</f>
        <v>82300.59</v>
      </c>
      <c r="G273" s="239">
        <f>SUM(G274:G275)</f>
        <v>380.00818404634583</v>
      </c>
      <c r="H273" s="239">
        <f t="shared" si="22"/>
        <v>0.461732028951853</v>
      </c>
      <c r="I273" s="240">
        <f t="shared" si="23"/>
        <v>2.250976520556407</v>
      </c>
      <c r="J273" s="74"/>
    </row>
    <row r="274" spans="2:10" ht="78.75">
      <c r="B274" s="11">
        <v>615121</v>
      </c>
      <c r="C274" s="12" t="s">
        <v>753</v>
      </c>
      <c r="D274" s="61" t="s">
        <v>905</v>
      </c>
      <c r="E274" s="96">
        <f>'Tab C'!I517+'Tab C'!I397+'Tab C'!I518+'Tab C'!I519+'Tab C'!I520+'Tab C'!I521</f>
        <v>29800</v>
      </c>
      <c r="F274" s="96">
        <f>'Tab C'!J517+'Tab C'!J397+'Tab C'!J518+'Tab C'!J519+'Tab C'!J520+'Tab C'!J521</f>
        <v>27016.87</v>
      </c>
      <c r="G274" s="245">
        <f>'Tab C'!K517+'Tab C'!K397+'Tab C'!K518+'Tab C'!K519+'Tab C'!K520+'Tab C'!K521</f>
        <v>327.65617647058826</v>
      </c>
      <c r="H274" s="243">
        <f t="shared" si="22"/>
        <v>1.2127836291568499</v>
      </c>
      <c r="I274" s="244">
        <f t="shared" si="23"/>
        <v>1.9408696733769017</v>
      </c>
      <c r="J274" s="74"/>
    </row>
    <row r="275" spans="2:10" ht="22.5">
      <c r="B275" s="11">
        <v>615121</v>
      </c>
      <c r="C275" s="12" t="s">
        <v>769</v>
      </c>
      <c r="D275" s="61" t="s">
        <v>906</v>
      </c>
      <c r="E275" s="96">
        <f>'Tab C'!I522</f>
        <v>105600</v>
      </c>
      <c r="F275" s="96">
        <f>'Tab C'!J522</f>
        <v>55283.719999999994</v>
      </c>
      <c r="G275" s="245">
        <f>'Tab C'!K522</f>
        <v>52.352007575757575</v>
      </c>
      <c r="H275" s="243">
        <f t="shared" si="22"/>
        <v>9.469696969696971E-2</v>
      </c>
      <c r="I275" s="244">
        <f t="shared" si="23"/>
        <v>0.31010684717950515</v>
      </c>
      <c r="J275" s="74"/>
    </row>
    <row r="276" spans="2:10">
      <c r="B276" s="92">
        <v>615200</v>
      </c>
      <c r="C276" s="93"/>
      <c r="D276" s="94" t="s">
        <v>193</v>
      </c>
      <c r="E276" s="95">
        <f>SUM(E277:E278)</f>
        <v>26830589</v>
      </c>
      <c r="F276" s="95">
        <f>SUM(F277:F278)</f>
        <v>18943991.760000002</v>
      </c>
      <c r="G276" s="239">
        <f>SUM(G277:G278)</f>
        <v>70.632273437395426</v>
      </c>
      <c r="H276" s="239">
        <f t="shared" si="22"/>
        <v>3.7284788935843275E-4</v>
      </c>
      <c r="I276" s="240">
        <f t="shared" si="23"/>
        <v>0.41838990783868601</v>
      </c>
      <c r="J276" s="253"/>
    </row>
    <row r="277" spans="2:10" ht="22.5">
      <c r="B277" s="93">
        <v>615211</v>
      </c>
      <c r="C277" s="12" t="s">
        <v>753</v>
      </c>
      <c r="D277" s="97" t="s">
        <v>826</v>
      </c>
      <c r="E277" s="96">
        <f>'Tab C'!I523+'Tab C'!I311</f>
        <v>26830589</v>
      </c>
      <c r="F277" s="96">
        <f>'Tab C'!J523+'Tab C'!J311</f>
        <v>18943991.760000002</v>
      </c>
      <c r="G277" s="245">
        <f>'Tab C'!K523+'Tab C'!K311</f>
        <v>70.632273437395426</v>
      </c>
      <c r="H277" s="243">
        <f t="shared" si="22"/>
        <v>3.7284788935843275E-4</v>
      </c>
      <c r="I277" s="244">
        <f t="shared" si="23"/>
        <v>0.41838990783868601</v>
      </c>
      <c r="J277" s="71"/>
    </row>
    <row r="278" spans="2:10">
      <c r="B278" s="93">
        <v>615211</v>
      </c>
      <c r="C278" s="12" t="s">
        <v>770</v>
      </c>
      <c r="D278" s="97" t="s">
        <v>497</v>
      </c>
      <c r="E278" s="96">
        <f>'Tab C'!I524</f>
        <v>0</v>
      </c>
      <c r="F278" s="96">
        <f>'Tab C'!J524</f>
        <v>0</v>
      </c>
      <c r="G278" s="245">
        <f>'Tab C'!K524</f>
        <v>0</v>
      </c>
      <c r="H278" s="243" t="e">
        <f t="shared" si="22"/>
        <v>#DIV/0!</v>
      </c>
      <c r="I278" s="244">
        <f t="shared" si="23"/>
        <v>0</v>
      </c>
      <c r="J278" s="71"/>
    </row>
    <row r="279" spans="2:10">
      <c r="B279" s="92">
        <v>615300</v>
      </c>
      <c r="C279" s="93"/>
      <c r="D279" s="94" t="s">
        <v>950</v>
      </c>
      <c r="E279" s="95">
        <f>SUM(E280)</f>
        <v>40000</v>
      </c>
      <c r="F279" s="95">
        <f>SUM(F280)</f>
        <v>0</v>
      </c>
      <c r="G279" s="239">
        <f>SUM(G280)</f>
        <v>0</v>
      </c>
      <c r="H279" s="239" t="e">
        <f t="shared" si="22"/>
        <v>#DIV/0!</v>
      </c>
      <c r="I279" s="240">
        <f t="shared" si="23"/>
        <v>0</v>
      </c>
      <c r="J279" s="74"/>
    </row>
    <row r="280" spans="2:10" ht="112.5">
      <c r="B280" s="93">
        <v>615311</v>
      </c>
      <c r="C280" s="12" t="s">
        <v>753</v>
      </c>
      <c r="D280" s="100" t="s">
        <v>951</v>
      </c>
      <c r="E280" s="96">
        <f>'Tab C'!I525+'Tab C'!I527+'Tab C'!I530+'Tab C'!I531+'Tab C'!I312+'Tab C'!I532+'Tab C'!I528+'Tab C'!I529+'Tab C'!I526</f>
        <v>40000</v>
      </c>
      <c r="F280" s="96">
        <f>'Tab C'!J525+'Tab C'!J527+'Tab C'!J530+'Tab C'!J531+'Tab C'!J312+'Tab C'!J532+'Tab C'!J528+'Tab C'!J529+'Tab C'!J526</f>
        <v>0</v>
      </c>
      <c r="G280" s="245">
        <f>'Tab C'!K525+'Tab C'!K527+'Tab C'!K530+'Tab C'!K531+'Tab C'!K312+'Tab C'!K532+'Tab C'!K528+'Tab C'!K529+'Tab C'!K526</f>
        <v>0</v>
      </c>
      <c r="H280" s="243" t="e">
        <f t="shared" si="22"/>
        <v>#DIV/0!</v>
      </c>
      <c r="I280" s="244">
        <f t="shared" si="23"/>
        <v>0</v>
      </c>
      <c r="J280" s="74"/>
    </row>
    <row r="281" spans="2:10">
      <c r="B281" s="92">
        <v>616000</v>
      </c>
      <c r="C281" s="93"/>
      <c r="D281" s="94" t="s">
        <v>194</v>
      </c>
      <c r="E281" s="95">
        <f>E282+E284</f>
        <v>90000</v>
      </c>
      <c r="F281" s="95">
        <f>F282+F284</f>
        <v>53000</v>
      </c>
      <c r="G281" s="239">
        <f>G282+G284</f>
        <v>176.66666666666669</v>
      </c>
      <c r="H281" s="239">
        <f t="shared" si="22"/>
        <v>0.33333333333333337</v>
      </c>
      <c r="I281" s="240">
        <f t="shared" si="23"/>
        <v>1.046484089887737</v>
      </c>
      <c r="J281" s="74"/>
    </row>
    <row r="282" spans="2:10">
      <c r="B282" s="92">
        <v>616200</v>
      </c>
      <c r="C282" s="93"/>
      <c r="D282" s="94" t="s">
        <v>195</v>
      </c>
      <c r="E282" s="95">
        <f>SUM(E283)</f>
        <v>60000</v>
      </c>
      <c r="F282" s="95">
        <f>SUM(F283)</f>
        <v>53000</v>
      </c>
      <c r="G282" s="239">
        <f>SUM(G283)</f>
        <v>176.66666666666669</v>
      </c>
      <c r="H282" s="239">
        <f t="shared" si="22"/>
        <v>0.33333333333333337</v>
      </c>
      <c r="I282" s="240">
        <f t="shared" si="23"/>
        <v>1.046484089887737</v>
      </c>
      <c r="J282" s="74"/>
    </row>
    <row r="283" spans="2:10" ht="22.5">
      <c r="B283" s="93">
        <v>616212</v>
      </c>
      <c r="C283" s="12" t="s">
        <v>753</v>
      </c>
      <c r="D283" s="97" t="s">
        <v>814</v>
      </c>
      <c r="E283" s="96">
        <f>'Tab C'!I398+'Tab C'!I399</f>
        <v>60000</v>
      </c>
      <c r="F283" s="96">
        <f>'Tab C'!J398+'Tab C'!J399</f>
        <v>53000</v>
      </c>
      <c r="G283" s="245">
        <f>'Tab C'!K398+'Tab C'!K399</f>
        <v>176.66666666666669</v>
      </c>
      <c r="H283" s="243">
        <f t="shared" si="22"/>
        <v>0.33333333333333337</v>
      </c>
      <c r="I283" s="244">
        <f t="shared" si="23"/>
        <v>1.046484089887737</v>
      </c>
      <c r="J283" s="74"/>
    </row>
    <row r="284" spans="2:10">
      <c r="B284" s="92">
        <v>616300</v>
      </c>
      <c r="C284" s="93"/>
      <c r="D284" s="94" t="s">
        <v>649</v>
      </c>
      <c r="E284" s="95">
        <f>E285</f>
        <v>30000</v>
      </c>
      <c r="F284" s="95">
        <f>F285</f>
        <v>0</v>
      </c>
      <c r="G284" s="239">
        <f>G285</f>
        <v>0</v>
      </c>
      <c r="H284" s="239" t="e">
        <f t="shared" si="22"/>
        <v>#DIV/0!</v>
      </c>
      <c r="I284" s="240">
        <f t="shared" si="23"/>
        <v>0</v>
      </c>
      <c r="J284" s="74"/>
    </row>
    <row r="285" spans="2:10">
      <c r="B285" s="11">
        <v>616331</v>
      </c>
      <c r="C285" s="12" t="s">
        <v>753</v>
      </c>
      <c r="D285" s="61" t="s">
        <v>645</v>
      </c>
      <c r="E285" s="96">
        <f>'Tab C'!I313+'Tab C'!I576</f>
        <v>30000</v>
      </c>
      <c r="F285" s="96">
        <f>'Tab C'!J313+'Tab C'!J576</f>
        <v>0</v>
      </c>
      <c r="G285" s="245">
        <f>'Tab C'!K313+'Tab C'!K576</f>
        <v>0</v>
      </c>
      <c r="H285" s="243" t="e">
        <f t="shared" si="22"/>
        <v>#DIV/0!</v>
      </c>
      <c r="I285" s="244">
        <f t="shared" si="23"/>
        <v>0</v>
      </c>
      <c r="J285" s="74"/>
    </row>
    <row r="286" spans="2:10">
      <c r="B286" s="92">
        <v>820000</v>
      </c>
      <c r="C286" s="93"/>
      <c r="D286" s="94" t="s">
        <v>196</v>
      </c>
      <c r="E286" s="95">
        <f>E287+E351+E354</f>
        <v>9296856</v>
      </c>
      <c r="F286" s="95">
        <f>F287+F351+F354</f>
        <v>7875020.5199999996</v>
      </c>
      <c r="G286" s="239" t="e">
        <f>G287+G351+G354</f>
        <v>#DIV/0!</v>
      </c>
      <c r="H286" s="239" t="e">
        <f t="shared" si="22"/>
        <v>#DIV/0!</v>
      </c>
      <c r="I286" s="240" t="e">
        <f t="shared" si="23"/>
        <v>#DIV/0!</v>
      </c>
      <c r="J286" s="74"/>
    </row>
    <row r="287" spans="2:10">
      <c r="B287" s="92">
        <v>821000</v>
      </c>
      <c r="C287" s="93"/>
      <c r="D287" s="94" t="s">
        <v>624</v>
      </c>
      <c r="E287" s="95">
        <f>E288+E294+E320+E334+E330</f>
        <v>9250956</v>
      </c>
      <c r="F287" s="95">
        <f>F288+F294+F320+F334+F330</f>
        <v>7830326.5799999991</v>
      </c>
      <c r="G287" s="239" t="e">
        <f>G288+G294+G320+G334+G330</f>
        <v>#DIV/0!</v>
      </c>
      <c r="H287" s="239" t="e">
        <f t="shared" si="22"/>
        <v>#DIV/0!</v>
      </c>
      <c r="I287" s="240" t="e">
        <f t="shared" si="23"/>
        <v>#DIV/0!</v>
      </c>
      <c r="J287" s="74"/>
    </row>
    <row r="288" spans="2:10">
      <c r="B288" s="92">
        <v>821100</v>
      </c>
      <c r="C288" s="93"/>
      <c r="D288" s="94" t="s">
        <v>197</v>
      </c>
      <c r="E288" s="95">
        <f>SUM(E289:E293)</f>
        <v>178586</v>
      </c>
      <c r="F288" s="95">
        <f>SUM(F289:F293)</f>
        <v>92474.05</v>
      </c>
      <c r="G288" s="239">
        <f>SUM(G289:G293)</f>
        <v>138.47405000000001</v>
      </c>
      <c r="H288" s="239">
        <f t="shared" si="22"/>
        <v>0.14974368484996603</v>
      </c>
      <c r="I288" s="240">
        <f t="shared" si="23"/>
        <v>0.82025032181501312</v>
      </c>
      <c r="J288" s="74"/>
    </row>
    <row r="289" spans="2:10" ht="33.75">
      <c r="B289" s="93">
        <v>821111</v>
      </c>
      <c r="C289" s="12" t="s">
        <v>753</v>
      </c>
      <c r="D289" s="97" t="s">
        <v>898</v>
      </c>
      <c r="E289" s="96">
        <f>'Tab C'!I180+'Tab C'!I401</f>
        <v>20786</v>
      </c>
      <c r="F289" s="96">
        <f>'Tab C'!J180+'Tab C'!J401</f>
        <v>4000</v>
      </c>
      <c r="G289" s="245">
        <f>'Tab C'!K180+'Tab C'!K401</f>
        <v>50</v>
      </c>
      <c r="H289" s="243">
        <f t="shared" si="22"/>
        <v>1.25</v>
      </c>
      <c r="I289" s="244">
        <f t="shared" si="23"/>
        <v>0.29617474242105762</v>
      </c>
      <c r="J289" s="71"/>
    </row>
    <row r="290" spans="2:10">
      <c r="B290" s="93">
        <v>821111</v>
      </c>
      <c r="C290" s="12" t="s">
        <v>772</v>
      </c>
      <c r="D290" s="97" t="s">
        <v>198</v>
      </c>
      <c r="E290" s="96">
        <f>'Tab C'!I423</f>
        <v>14000</v>
      </c>
      <c r="F290" s="96">
        <f>'Tab C'!J423</f>
        <v>0</v>
      </c>
      <c r="G290" s="245">
        <f>'Tab C'!K423</f>
        <v>0</v>
      </c>
      <c r="H290" s="243" t="e">
        <f t="shared" si="22"/>
        <v>#DIV/0!</v>
      </c>
      <c r="I290" s="244">
        <f t="shared" si="23"/>
        <v>0</v>
      </c>
      <c r="J290" s="71"/>
    </row>
    <row r="291" spans="2:10">
      <c r="B291" s="93">
        <v>821111</v>
      </c>
      <c r="C291" s="12" t="s">
        <v>763</v>
      </c>
      <c r="D291" s="97" t="s">
        <v>198</v>
      </c>
      <c r="E291" s="96">
        <f>'Tab C'!I424</f>
        <v>23800</v>
      </c>
      <c r="F291" s="96">
        <f>'Tab C'!J424</f>
        <v>0</v>
      </c>
      <c r="G291" s="245">
        <f>'Tab C'!K424</f>
        <v>0</v>
      </c>
      <c r="H291" s="243" t="e">
        <f t="shared" si="22"/>
        <v>#DIV/0!</v>
      </c>
      <c r="I291" s="244">
        <f t="shared" si="23"/>
        <v>0</v>
      </c>
      <c r="J291" s="71"/>
    </row>
    <row r="292" spans="2:10" ht="22.5">
      <c r="B292" s="10">
        <v>821113</v>
      </c>
      <c r="C292" s="12" t="s">
        <v>753</v>
      </c>
      <c r="D292" s="61" t="s">
        <v>380</v>
      </c>
      <c r="E292" s="96">
        <f>'Tab C'!I315</f>
        <v>20000</v>
      </c>
      <c r="F292" s="96">
        <f>'Tab C'!J315</f>
        <v>0</v>
      </c>
      <c r="G292" s="245">
        <f>'Tab C'!K315</f>
        <v>0</v>
      </c>
      <c r="H292" s="243" t="e">
        <f t="shared" si="22"/>
        <v>#DIV/0!</v>
      </c>
      <c r="I292" s="244">
        <f t="shared" si="23"/>
        <v>0</v>
      </c>
      <c r="J292" s="71"/>
    </row>
    <row r="293" spans="2:10" ht="22.5">
      <c r="B293" s="10">
        <v>821113</v>
      </c>
      <c r="C293" s="12" t="s">
        <v>773</v>
      </c>
      <c r="D293" s="61" t="s">
        <v>380</v>
      </c>
      <c r="E293" s="96">
        <f>'Tab C'!I316</f>
        <v>100000</v>
      </c>
      <c r="F293" s="96">
        <f>'Tab C'!J316</f>
        <v>88474.05</v>
      </c>
      <c r="G293" s="245">
        <f>'Tab C'!K316</f>
        <v>88.474050000000005</v>
      </c>
      <c r="H293" s="243">
        <f t="shared" si="22"/>
        <v>0.1</v>
      </c>
      <c r="I293" s="244">
        <f t="shared" si="23"/>
        <v>0.52407557939395555</v>
      </c>
      <c r="J293" s="71"/>
    </row>
    <row r="294" spans="2:10">
      <c r="B294" s="92">
        <v>821200</v>
      </c>
      <c r="C294" s="93"/>
      <c r="D294" s="94" t="s">
        <v>199</v>
      </c>
      <c r="E294" s="95">
        <f>SUM(E295:E319)</f>
        <v>6266620</v>
      </c>
      <c r="F294" s="95">
        <f>SUM(F295:F319)</f>
        <v>5637691.5800000001</v>
      </c>
      <c r="G294" s="239" t="e">
        <f>SUM(G295:G319)</f>
        <v>#DIV/0!</v>
      </c>
      <c r="H294" s="239" t="e">
        <f t="shared" si="22"/>
        <v>#DIV/0!</v>
      </c>
      <c r="I294" s="240" t="e">
        <f t="shared" si="23"/>
        <v>#DIV/0!</v>
      </c>
      <c r="J294" s="74"/>
    </row>
    <row r="295" spans="2:10">
      <c r="B295" s="93">
        <v>821210</v>
      </c>
      <c r="C295" s="12" t="s">
        <v>753</v>
      </c>
      <c r="D295" s="97" t="s">
        <v>200</v>
      </c>
      <c r="E295" s="96">
        <f>'Tab C'!I317</f>
        <v>10000</v>
      </c>
      <c r="F295" s="96">
        <f>'Tab C'!J317</f>
        <v>0</v>
      </c>
      <c r="G295" s="245">
        <f>'Tab C'!K317</f>
        <v>0</v>
      </c>
      <c r="H295" s="243" t="e">
        <f t="shared" si="22"/>
        <v>#DIV/0!</v>
      </c>
      <c r="I295" s="244">
        <f t="shared" si="23"/>
        <v>0</v>
      </c>
      <c r="J295" s="71"/>
    </row>
    <row r="296" spans="2:10">
      <c r="B296" s="93">
        <v>821210</v>
      </c>
      <c r="C296" s="12" t="s">
        <v>769</v>
      </c>
      <c r="D296" s="97" t="s">
        <v>200</v>
      </c>
      <c r="E296" s="96">
        <f>'Tab C'!I318</f>
        <v>5000</v>
      </c>
      <c r="F296" s="96">
        <f>'Tab C'!J318</f>
        <v>0</v>
      </c>
      <c r="G296" s="245">
        <f>'Tab C'!K318</f>
        <v>0</v>
      </c>
      <c r="H296" s="243" t="e">
        <f t="shared" si="22"/>
        <v>#DIV/0!</v>
      </c>
      <c r="I296" s="244">
        <f t="shared" si="23"/>
        <v>0</v>
      </c>
      <c r="J296" s="71"/>
    </row>
    <row r="297" spans="2:10">
      <c r="B297" s="93">
        <v>821210</v>
      </c>
      <c r="C297" s="12" t="s">
        <v>770</v>
      </c>
      <c r="D297" s="97" t="s">
        <v>200</v>
      </c>
      <c r="E297" s="96">
        <f>'Tab C'!I319</f>
        <v>10000</v>
      </c>
      <c r="F297" s="96">
        <f>'Tab C'!J319</f>
        <v>0</v>
      </c>
      <c r="G297" s="245">
        <f>'Tab C'!K319</f>
        <v>0</v>
      </c>
      <c r="H297" s="243" t="e">
        <f t="shared" si="22"/>
        <v>#DIV/0!</v>
      </c>
      <c r="I297" s="244">
        <f t="shared" si="23"/>
        <v>0</v>
      </c>
      <c r="J297" s="71"/>
    </row>
    <row r="298" spans="2:10">
      <c r="B298" s="93">
        <v>821210</v>
      </c>
      <c r="C298" s="12" t="s">
        <v>754</v>
      </c>
      <c r="D298" s="97" t="s">
        <v>200</v>
      </c>
      <c r="E298" s="96">
        <f>'Tab C'!I320</f>
        <v>275000</v>
      </c>
      <c r="F298" s="96">
        <f>'Tab C'!J320</f>
        <v>153066.63</v>
      </c>
      <c r="G298" s="245">
        <f>'Tab C'!K320</f>
        <v>55.660592727272729</v>
      </c>
      <c r="H298" s="243">
        <f t="shared" si="22"/>
        <v>3.6363636363636362E-2</v>
      </c>
      <c r="I298" s="244">
        <f t="shared" si="23"/>
        <v>0.32970523428006787</v>
      </c>
      <c r="J298" s="71"/>
    </row>
    <row r="299" spans="2:10">
      <c r="B299" s="93">
        <v>821210</v>
      </c>
      <c r="C299" s="12" t="s">
        <v>757</v>
      </c>
      <c r="D299" s="97" t="s">
        <v>200</v>
      </c>
      <c r="E299" s="96">
        <f>'Tab C'!I321</f>
        <v>30000</v>
      </c>
      <c r="F299" s="96">
        <f>'Tab C'!J321</f>
        <v>29867.75</v>
      </c>
      <c r="G299" s="245">
        <f>'Tab C'!K321</f>
        <v>99.55916666666667</v>
      </c>
      <c r="H299" s="243">
        <f t="shared" si="22"/>
        <v>0.33333333333333337</v>
      </c>
      <c r="I299" s="244">
        <f t="shared" si="23"/>
        <v>0.58973821086310296</v>
      </c>
      <c r="J299" s="71"/>
    </row>
    <row r="300" spans="2:10">
      <c r="B300" s="93">
        <v>821211</v>
      </c>
      <c r="C300" s="12" t="s">
        <v>753</v>
      </c>
      <c r="D300" s="97" t="s">
        <v>900</v>
      </c>
      <c r="E300" s="96">
        <f>'Tab C'!I578</f>
        <v>0</v>
      </c>
      <c r="F300" s="96">
        <f>'Tab C'!J578</f>
        <v>0</v>
      </c>
      <c r="G300" s="245">
        <f>'Tab C'!K578</f>
        <v>0</v>
      </c>
      <c r="H300" s="243" t="e">
        <f t="shared" si="22"/>
        <v>#DIV/0!</v>
      </c>
      <c r="I300" s="244">
        <f t="shared" si="23"/>
        <v>0</v>
      </c>
      <c r="J300" s="71"/>
    </row>
    <row r="301" spans="2:10">
      <c r="B301" s="93">
        <v>821211</v>
      </c>
      <c r="C301" s="12" t="s">
        <v>770</v>
      </c>
      <c r="D301" s="97" t="s">
        <v>900</v>
      </c>
      <c r="E301" s="96">
        <f>'Tab C'!I579</f>
        <v>0</v>
      </c>
      <c r="F301" s="96">
        <f>'Tab C'!J579</f>
        <v>0</v>
      </c>
      <c r="G301" s="245">
        <f>'Tab C'!K579</f>
        <v>0</v>
      </c>
      <c r="H301" s="243" t="e">
        <f t="shared" si="22"/>
        <v>#DIV/0!</v>
      </c>
      <c r="I301" s="244">
        <f t="shared" si="23"/>
        <v>0</v>
      </c>
      <c r="J301" s="71"/>
    </row>
    <row r="302" spans="2:10">
      <c r="B302" s="10">
        <v>821213</v>
      </c>
      <c r="C302" s="12" t="s">
        <v>753</v>
      </c>
      <c r="D302" s="101" t="s">
        <v>736</v>
      </c>
      <c r="E302" s="96">
        <f>'Tab C'!I402</f>
        <v>4000</v>
      </c>
      <c r="F302" s="96">
        <f>'Tab C'!J402</f>
        <v>0</v>
      </c>
      <c r="G302" s="245">
        <f>'Tab C'!K402</f>
        <v>0</v>
      </c>
      <c r="H302" s="243" t="e">
        <f t="shared" si="22"/>
        <v>#DIV/0!</v>
      </c>
      <c r="I302" s="244">
        <f t="shared" si="23"/>
        <v>0</v>
      </c>
      <c r="J302" s="74"/>
    </row>
    <row r="303" spans="2:10">
      <c r="B303" s="10">
        <v>821213</v>
      </c>
      <c r="C303" s="12" t="s">
        <v>770</v>
      </c>
      <c r="D303" s="101" t="s">
        <v>736</v>
      </c>
      <c r="E303" s="96">
        <f>'Tab C'!I403</f>
        <v>0</v>
      </c>
      <c r="F303" s="96">
        <f>'Tab C'!J403</f>
        <v>0</v>
      </c>
      <c r="G303" s="245" t="e">
        <f>'Tab C'!K403</f>
        <v>#DIV/0!</v>
      </c>
      <c r="H303" s="243" t="e">
        <f t="shared" si="22"/>
        <v>#DIV/0!</v>
      </c>
      <c r="I303" s="244" t="e">
        <f t="shared" si="23"/>
        <v>#DIV/0!</v>
      </c>
      <c r="J303" s="74"/>
    </row>
    <row r="304" spans="2:10">
      <c r="B304" s="10">
        <v>821213</v>
      </c>
      <c r="C304" s="12" t="s">
        <v>762</v>
      </c>
      <c r="D304" s="101" t="s">
        <v>805</v>
      </c>
      <c r="E304" s="96">
        <f>'Tab C'!I425</f>
        <v>0</v>
      </c>
      <c r="F304" s="96">
        <f>'Tab C'!J425</f>
        <v>0</v>
      </c>
      <c r="G304" s="245" t="e">
        <f>'Tab C'!K425</f>
        <v>#DIV/0!</v>
      </c>
      <c r="H304" s="243" t="e">
        <f t="shared" si="22"/>
        <v>#DIV/0!</v>
      </c>
      <c r="I304" s="244" t="e">
        <f t="shared" si="23"/>
        <v>#DIV/0!</v>
      </c>
      <c r="J304" s="74"/>
    </row>
    <row r="305" spans="2:10">
      <c r="B305" s="10">
        <v>821213</v>
      </c>
      <c r="C305" s="12" t="s">
        <v>753</v>
      </c>
      <c r="D305" s="101" t="s">
        <v>806</v>
      </c>
      <c r="E305" s="96">
        <f>'Tab C'!I322</f>
        <v>24000</v>
      </c>
      <c r="F305" s="96">
        <f>'Tab C'!J322</f>
        <v>3500</v>
      </c>
      <c r="G305" s="245">
        <f>'Tab C'!K322</f>
        <v>14.583333333333334</v>
      </c>
      <c r="H305" s="243">
        <f t="shared" si="22"/>
        <v>0.41666666666666669</v>
      </c>
      <c r="I305" s="244">
        <f t="shared" si="23"/>
        <v>8.6384299872808476E-2</v>
      </c>
      <c r="J305" s="253"/>
    </row>
    <row r="306" spans="2:10">
      <c r="B306" s="10">
        <v>821213</v>
      </c>
      <c r="C306" s="12" t="s">
        <v>769</v>
      </c>
      <c r="D306" s="101" t="s">
        <v>806</v>
      </c>
      <c r="E306" s="96">
        <f>'Tab C'!I323</f>
        <v>175000</v>
      </c>
      <c r="F306" s="96">
        <f>'Tab C'!J323</f>
        <v>173151.91</v>
      </c>
      <c r="G306" s="245">
        <f>'Tab C'!K323</f>
        <v>98.943948571428578</v>
      </c>
      <c r="H306" s="243">
        <f t="shared" si="22"/>
        <v>5.7142857142857148E-2</v>
      </c>
      <c r="I306" s="244">
        <f t="shared" si="23"/>
        <v>0.58609396964530469</v>
      </c>
      <c r="J306" s="74"/>
    </row>
    <row r="307" spans="2:10">
      <c r="B307" s="10">
        <v>821213</v>
      </c>
      <c r="C307" s="12" t="s">
        <v>764</v>
      </c>
      <c r="D307" s="101" t="s">
        <v>716</v>
      </c>
      <c r="E307" s="96">
        <f>'Tab C'!I426</f>
        <v>4845720</v>
      </c>
      <c r="F307" s="96">
        <f>'Tab C'!J426</f>
        <v>4662071.4800000004</v>
      </c>
      <c r="G307" s="245">
        <f>'Tab C'!K426</f>
        <v>96.210088077726326</v>
      </c>
      <c r="H307" s="243">
        <f t="shared" si="22"/>
        <v>2.0636768117018728E-3</v>
      </c>
      <c r="I307" s="244">
        <f t="shared" si="23"/>
        <v>0.56989996109455721</v>
      </c>
      <c r="J307" s="74"/>
    </row>
    <row r="308" spans="2:10">
      <c r="B308" s="10">
        <v>821213</v>
      </c>
      <c r="C308" s="12" t="s">
        <v>761</v>
      </c>
      <c r="D308" s="101" t="s">
        <v>716</v>
      </c>
      <c r="E308" s="96">
        <f>'Tab C'!I427</f>
        <v>0</v>
      </c>
      <c r="F308" s="96">
        <f>'Tab C'!J427</f>
        <v>0</v>
      </c>
      <c r="G308" s="245">
        <f>'Tab C'!K427</f>
        <v>0</v>
      </c>
      <c r="H308" s="243" t="e">
        <f t="shared" si="22"/>
        <v>#DIV/0!</v>
      </c>
      <c r="I308" s="244">
        <f t="shared" si="23"/>
        <v>0</v>
      </c>
      <c r="J308" s="74"/>
    </row>
    <row r="309" spans="2:10">
      <c r="B309" s="10">
        <v>821220</v>
      </c>
      <c r="C309" s="12" t="s">
        <v>753</v>
      </c>
      <c r="D309" s="101" t="s">
        <v>881</v>
      </c>
      <c r="E309" s="96">
        <f>'Tab C'!I404</f>
        <v>0</v>
      </c>
      <c r="F309" s="96">
        <f>'Tab C'!J404</f>
        <v>0</v>
      </c>
      <c r="G309" s="245" t="e">
        <f>'Tab C'!K404</f>
        <v>#DIV/0!</v>
      </c>
      <c r="H309" s="243" t="e">
        <f t="shared" si="22"/>
        <v>#DIV/0!</v>
      </c>
      <c r="I309" s="244" t="e">
        <f t="shared" si="23"/>
        <v>#DIV/0!</v>
      </c>
      <c r="J309" s="74"/>
    </row>
    <row r="310" spans="2:10">
      <c r="B310" s="10">
        <v>821220</v>
      </c>
      <c r="C310" s="12" t="s">
        <v>769</v>
      </c>
      <c r="D310" s="101" t="s">
        <v>881</v>
      </c>
      <c r="E310" s="96">
        <f>'Tab C'!I405</f>
        <v>0</v>
      </c>
      <c r="F310" s="96">
        <f>'Tab C'!J405</f>
        <v>0</v>
      </c>
      <c r="G310" s="245" t="e">
        <f>'Tab C'!K405</f>
        <v>#DIV/0!</v>
      </c>
      <c r="H310" s="243" t="e">
        <f t="shared" si="22"/>
        <v>#DIV/0!</v>
      </c>
      <c r="I310" s="244" t="e">
        <f t="shared" si="23"/>
        <v>#DIV/0!</v>
      </c>
      <c r="J310" s="74"/>
    </row>
    <row r="311" spans="2:10">
      <c r="B311" s="10">
        <v>821221</v>
      </c>
      <c r="C311" s="12" t="s">
        <v>753</v>
      </c>
      <c r="D311" s="101" t="s">
        <v>399</v>
      </c>
      <c r="E311" s="96">
        <f>'Tab C'!I406</f>
        <v>500</v>
      </c>
      <c r="F311" s="96">
        <f>'Tab C'!J406</f>
        <v>0</v>
      </c>
      <c r="G311" s="245">
        <f>'Tab C'!K406</f>
        <v>0</v>
      </c>
      <c r="H311" s="243" t="e">
        <f t="shared" si="22"/>
        <v>#DIV/0!</v>
      </c>
      <c r="I311" s="244">
        <f t="shared" si="23"/>
        <v>0</v>
      </c>
      <c r="J311" s="74"/>
    </row>
    <row r="312" spans="2:10">
      <c r="B312" s="10">
        <v>821222</v>
      </c>
      <c r="C312" s="12" t="s">
        <v>765</v>
      </c>
      <c r="D312" s="61" t="s">
        <v>201</v>
      </c>
      <c r="E312" s="96">
        <f>'Tab C'!I428</f>
        <v>0</v>
      </c>
      <c r="F312" s="96">
        <f>'Tab C'!J428</f>
        <v>0</v>
      </c>
      <c r="G312" s="245">
        <f>'Tab C'!K428</f>
        <v>0</v>
      </c>
      <c r="H312" s="243" t="e">
        <f t="shared" ref="H312:H363" si="24">G312/F312*100</f>
        <v>#DIV/0!</v>
      </c>
      <c r="I312" s="244">
        <f t="shared" ref="I312:I363" si="25">G312/G$249</f>
        <v>0</v>
      </c>
      <c r="J312" s="74"/>
    </row>
    <row r="313" spans="2:10">
      <c r="B313" s="10">
        <v>821222</v>
      </c>
      <c r="C313" s="12" t="s">
        <v>763</v>
      </c>
      <c r="D313" s="61" t="s">
        <v>201</v>
      </c>
      <c r="E313" s="96">
        <f>'Tab C'!I429</f>
        <v>469700</v>
      </c>
      <c r="F313" s="96">
        <f>'Tab C'!J429</f>
        <v>421664.42</v>
      </c>
      <c r="G313" s="245">
        <f>'Tab C'!K429</f>
        <v>89.773136044283589</v>
      </c>
      <c r="H313" s="243">
        <f t="shared" si="24"/>
        <v>2.1290185224611458E-2</v>
      </c>
      <c r="I313" s="244">
        <f t="shared" si="25"/>
        <v>0.53177070888492517</v>
      </c>
      <c r="J313" s="74"/>
    </row>
    <row r="314" spans="2:10">
      <c r="B314" s="10">
        <v>821224</v>
      </c>
      <c r="C314" s="12" t="s">
        <v>753</v>
      </c>
      <c r="D314" s="61" t="s">
        <v>202</v>
      </c>
      <c r="E314" s="96">
        <f>'Tab C'!I324</f>
        <v>6000</v>
      </c>
      <c r="F314" s="96">
        <f>'Tab C'!J324</f>
        <v>5910.49</v>
      </c>
      <c r="G314" s="245">
        <f>'Tab C'!K324</f>
        <v>98.508166666666668</v>
      </c>
      <c r="H314" s="243">
        <f t="shared" si="24"/>
        <v>1.6666666666666667</v>
      </c>
      <c r="I314" s="244">
        <f t="shared" si="25"/>
        <v>0.58351261777741237</v>
      </c>
      <c r="J314" s="74"/>
    </row>
    <row r="315" spans="2:10">
      <c r="B315" s="10">
        <v>821224</v>
      </c>
      <c r="C315" s="12" t="s">
        <v>773</v>
      </c>
      <c r="D315" s="61" t="s">
        <v>202</v>
      </c>
      <c r="E315" s="96">
        <f>'Tab C'!I325</f>
        <v>56000</v>
      </c>
      <c r="F315" s="96">
        <f>'Tab C'!J325</f>
        <v>29088.5</v>
      </c>
      <c r="G315" s="245">
        <f>'Tab C'!K325</f>
        <v>51.943750000000001</v>
      </c>
      <c r="H315" s="243">
        <f t="shared" si="24"/>
        <v>0.17857142857142858</v>
      </c>
      <c r="I315" s="244">
        <f t="shared" si="25"/>
        <v>0.30768853553267628</v>
      </c>
      <c r="J315" s="74"/>
    </row>
    <row r="316" spans="2:10">
      <c r="B316" s="10">
        <v>821224</v>
      </c>
      <c r="C316" s="12" t="s">
        <v>757</v>
      </c>
      <c r="D316" s="61" t="s">
        <v>202</v>
      </c>
      <c r="E316" s="96">
        <f>'Tab C'!I326</f>
        <v>179000</v>
      </c>
      <c r="F316" s="96">
        <f>'Tab C'!J326</f>
        <v>0</v>
      </c>
      <c r="G316" s="245">
        <f>'Tab C'!K326</f>
        <v>0</v>
      </c>
      <c r="H316" s="243" t="e">
        <f t="shared" si="24"/>
        <v>#DIV/0!</v>
      </c>
      <c r="I316" s="244">
        <f t="shared" si="25"/>
        <v>0</v>
      </c>
      <c r="J316" s="74"/>
    </row>
    <row r="317" spans="2:10">
      <c r="B317" s="10">
        <v>821224</v>
      </c>
      <c r="C317" s="12" t="s">
        <v>769</v>
      </c>
      <c r="D317" s="61" t="s">
        <v>202</v>
      </c>
      <c r="E317" s="96">
        <f>'Tab C'!I327</f>
        <v>0</v>
      </c>
      <c r="F317" s="96">
        <f>'Tab C'!J327</f>
        <v>0</v>
      </c>
      <c r="G317" s="245">
        <f>'Tab C'!K327</f>
        <v>0</v>
      </c>
      <c r="H317" s="243" t="e">
        <f t="shared" si="24"/>
        <v>#DIV/0!</v>
      </c>
      <c r="I317" s="244">
        <f t="shared" si="25"/>
        <v>0</v>
      </c>
      <c r="J317" s="74"/>
    </row>
    <row r="318" spans="2:10">
      <c r="B318" s="10">
        <v>821224</v>
      </c>
      <c r="C318" s="12" t="s">
        <v>770</v>
      </c>
      <c r="D318" s="61" t="s">
        <v>202</v>
      </c>
      <c r="E318" s="96">
        <f>'Tab C'!I328</f>
        <v>61000</v>
      </c>
      <c r="F318" s="96">
        <f>'Tab C'!J328</f>
        <v>60973.51</v>
      </c>
      <c r="G318" s="245">
        <f>'Tab C'!K328</f>
        <v>99.956573770491815</v>
      </c>
      <c r="H318" s="243">
        <f t="shared" si="24"/>
        <v>0.16393442622950821</v>
      </c>
      <c r="I318" s="244">
        <f t="shared" si="25"/>
        <v>0.59209224979533714</v>
      </c>
      <c r="J318" s="74"/>
    </row>
    <row r="319" spans="2:10">
      <c r="B319" s="10">
        <v>821224</v>
      </c>
      <c r="C319" s="12" t="s">
        <v>765</v>
      </c>
      <c r="D319" s="61" t="s">
        <v>808</v>
      </c>
      <c r="E319" s="96">
        <f>'Tab C'!I430</f>
        <v>115700</v>
      </c>
      <c r="F319" s="96">
        <f>'Tab C'!J430</f>
        <v>98396.89</v>
      </c>
      <c r="G319" s="245">
        <f>'Tab C'!K430</f>
        <v>85.044848746758859</v>
      </c>
      <c r="H319" s="243">
        <f t="shared" si="24"/>
        <v>8.6430423509075191E-2</v>
      </c>
      <c r="I319" s="244">
        <f t="shared" si="25"/>
        <v>0.50376272343618222</v>
      </c>
      <c r="J319" s="74"/>
    </row>
    <row r="320" spans="2:10">
      <c r="B320" s="92">
        <v>821300</v>
      </c>
      <c r="C320" s="93"/>
      <c r="D320" s="94" t="s">
        <v>203</v>
      </c>
      <c r="E320" s="95">
        <f>SUM(E321:E329)</f>
        <v>400400</v>
      </c>
      <c r="F320" s="95">
        <f>SUM(F321:F329)</f>
        <v>316356.18000000005</v>
      </c>
      <c r="G320" s="239">
        <f>SUM(G321:G329)</f>
        <v>588.36197986658169</v>
      </c>
      <c r="H320" s="239">
        <f t="shared" si="24"/>
        <v>0.18598087126560373</v>
      </c>
      <c r="I320" s="240">
        <f t="shared" si="25"/>
        <v>3.4851591567465667</v>
      </c>
      <c r="J320" s="74"/>
    </row>
    <row r="321" spans="2:10">
      <c r="B321" s="93">
        <v>821311</v>
      </c>
      <c r="C321" s="12" t="s">
        <v>753</v>
      </c>
      <c r="D321" s="97" t="s">
        <v>204</v>
      </c>
      <c r="E321" s="96">
        <f>'Tab C'!I262+'Tab C'!I263</f>
        <v>35800</v>
      </c>
      <c r="F321" s="96">
        <f>'Tab C'!J262+'Tab C'!J263</f>
        <v>28961.31</v>
      </c>
      <c r="G321" s="245">
        <f>'Tab C'!K262+'Tab C'!K263</f>
        <v>162.43109811616955</v>
      </c>
      <c r="H321" s="243">
        <f t="shared" si="24"/>
        <v>0.56085549347101205</v>
      </c>
      <c r="I321" s="244">
        <f t="shared" si="25"/>
        <v>0.96215977291452115</v>
      </c>
      <c r="J321" s="71"/>
    </row>
    <row r="322" spans="2:10">
      <c r="B322" s="93">
        <v>821312</v>
      </c>
      <c r="C322" s="12" t="s">
        <v>753</v>
      </c>
      <c r="D322" s="97" t="s">
        <v>865</v>
      </c>
      <c r="E322" s="96">
        <f>'Tab C'!I264</f>
        <v>17300</v>
      </c>
      <c r="F322" s="96">
        <f>'Tab C'!J264</f>
        <v>13955.82</v>
      </c>
      <c r="G322" s="245">
        <f>'Tab C'!K264</f>
        <v>80.669479768786118</v>
      </c>
      <c r="H322" s="243">
        <f t="shared" si="24"/>
        <v>0.57803468208092479</v>
      </c>
      <c r="I322" s="244">
        <f t="shared" si="25"/>
        <v>0.47784524783521898</v>
      </c>
      <c r="J322" s="71"/>
    </row>
    <row r="323" spans="2:10">
      <c r="B323" s="93">
        <v>821312</v>
      </c>
      <c r="C323" s="12" t="s">
        <v>770</v>
      </c>
      <c r="D323" s="97" t="s">
        <v>205</v>
      </c>
      <c r="E323" s="96">
        <f>'Tab C'!I265</f>
        <v>2200</v>
      </c>
      <c r="F323" s="96">
        <f>'Tab C'!J265</f>
        <v>1744.51</v>
      </c>
      <c r="G323" s="245">
        <f>'Tab C'!K265</f>
        <v>79.295909090909092</v>
      </c>
      <c r="H323" s="243">
        <f t="shared" si="24"/>
        <v>4.5454545454545459</v>
      </c>
      <c r="I323" s="244">
        <f t="shared" si="25"/>
        <v>0.46970890900087209</v>
      </c>
      <c r="J323" s="71"/>
    </row>
    <row r="324" spans="2:10" ht="22.5">
      <c r="B324" s="93">
        <v>821321</v>
      </c>
      <c r="C324" s="12" t="s">
        <v>753</v>
      </c>
      <c r="D324" s="97" t="s">
        <v>807</v>
      </c>
      <c r="E324" s="96">
        <f>'Tab C'!I266+'Tab C'!I534</f>
        <v>100000</v>
      </c>
      <c r="F324" s="96">
        <f>'Tab C'!J266+'Tab C'!J534</f>
        <v>97829.85</v>
      </c>
      <c r="G324" s="245">
        <f>'Tab C'!K266+'Tab C'!K534</f>
        <v>97.829850000000008</v>
      </c>
      <c r="H324" s="243">
        <f t="shared" si="24"/>
        <v>0.1</v>
      </c>
      <c r="I324" s="244">
        <f t="shared" si="25"/>
        <v>0.57949461249681411</v>
      </c>
      <c r="J324" s="74"/>
    </row>
    <row r="325" spans="2:10">
      <c r="B325" s="93">
        <v>821360</v>
      </c>
      <c r="C325" s="12" t="s">
        <v>753</v>
      </c>
      <c r="D325" s="97" t="s">
        <v>853</v>
      </c>
      <c r="E325" s="96">
        <f>'Tab C'!I267</f>
        <v>10000</v>
      </c>
      <c r="F325" s="96">
        <f>'Tab C'!J267</f>
        <v>1654.41</v>
      </c>
      <c r="G325" s="245">
        <f>'Tab C'!K267</f>
        <v>16.5441</v>
      </c>
      <c r="H325" s="243">
        <f t="shared" si="24"/>
        <v>1</v>
      </c>
      <c r="I325" s="244">
        <f t="shared" si="25"/>
        <v>9.7998891121764395E-2</v>
      </c>
      <c r="J325" s="74"/>
    </row>
    <row r="326" spans="2:10">
      <c r="B326" s="11">
        <v>821361</v>
      </c>
      <c r="C326" s="12" t="s">
        <v>755</v>
      </c>
      <c r="D326" s="16" t="s">
        <v>821</v>
      </c>
      <c r="E326" s="96">
        <f>'Tab C'!I600</f>
        <v>0</v>
      </c>
      <c r="F326" s="96">
        <f>'Tab C'!J600</f>
        <v>0</v>
      </c>
      <c r="G326" s="245">
        <f>'Tab C'!K600</f>
        <v>0</v>
      </c>
      <c r="H326" s="243" t="e">
        <f t="shared" si="24"/>
        <v>#DIV/0!</v>
      </c>
      <c r="I326" s="244">
        <f t="shared" si="25"/>
        <v>0</v>
      </c>
      <c r="J326" s="74"/>
    </row>
    <row r="327" spans="2:10">
      <c r="B327" s="93">
        <v>821371</v>
      </c>
      <c r="C327" s="12" t="s">
        <v>753</v>
      </c>
      <c r="D327" s="61" t="s">
        <v>206</v>
      </c>
      <c r="E327" s="96">
        <f>'Tab C'!I181</f>
        <v>150000</v>
      </c>
      <c r="F327" s="96">
        <f>'Tab C'!J181</f>
        <v>99859.5</v>
      </c>
      <c r="G327" s="245">
        <f>'Tab C'!K181</f>
        <v>66.573000000000008</v>
      </c>
      <c r="H327" s="243">
        <f t="shared" si="24"/>
        <v>6.666666666666668E-2</v>
      </c>
      <c r="I327" s="244">
        <f t="shared" si="25"/>
        <v>0.39434482254394143</v>
      </c>
      <c r="J327" s="71"/>
    </row>
    <row r="328" spans="2:10">
      <c r="B328" s="10">
        <v>821373</v>
      </c>
      <c r="C328" s="12" t="s">
        <v>238</v>
      </c>
      <c r="D328" s="61" t="s">
        <v>455</v>
      </c>
      <c r="E328" s="96">
        <f>'Tab C'!I431</f>
        <v>85100</v>
      </c>
      <c r="F328" s="96">
        <f>'Tab C'!J431</f>
        <v>72350.78</v>
      </c>
      <c r="G328" s="245">
        <f>'Tab C'!K431</f>
        <v>85.018542890716802</v>
      </c>
      <c r="H328" s="243">
        <f t="shared" si="24"/>
        <v>0.11750881316098707</v>
      </c>
      <c r="I328" s="244">
        <f t="shared" si="25"/>
        <v>0.50360690083343385</v>
      </c>
      <c r="J328" s="74"/>
    </row>
    <row r="329" spans="2:10">
      <c r="B329" s="10">
        <v>821381</v>
      </c>
      <c r="C329" s="12" t="s">
        <v>756</v>
      </c>
      <c r="D329" s="61" t="s">
        <v>207</v>
      </c>
      <c r="E329" s="96">
        <f>'Tab C'!I603</f>
        <v>0</v>
      </c>
      <c r="F329" s="96">
        <f>'Tab C'!J603</f>
        <v>0</v>
      </c>
      <c r="G329" s="245">
        <f>'Tab C'!K603</f>
        <v>0</v>
      </c>
      <c r="H329" s="243" t="e">
        <f t="shared" si="24"/>
        <v>#DIV/0!</v>
      </c>
      <c r="I329" s="244">
        <f t="shared" si="25"/>
        <v>0</v>
      </c>
      <c r="J329" s="71"/>
    </row>
    <row r="330" spans="2:10">
      <c r="B330" s="9">
        <v>821500</v>
      </c>
      <c r="C330" s="10"/>
      <c r="D330" s="102" t="s">
        <v>675</v>
      </c>
      <c r="E330" s="95">
        <f>SUM(E331:E333)</f>
        <v>478200</v>
      </c>
      <c r="F330" s="95">
        <f>SUM(F331:F333)</f>
        <v>473327.12</v>
      </c>
      <c r="G330" s="239">
        <f>SUM(G331:G333)</f>
        <v>270.11091821465425</v>
      </c>
      <c r="H330" s="239">
        <f t="shared" si="24"/>
        <v>5.70664360442001E-2</v>
      </c>
      <c r="I330" s="240">
        <f t="shared" si="25"/>
        <v>1.6000006325468117</v>
      </c>
      <c r="J330" s="71"/>
    </row>
    <row r="331" spans="2:10">
      <c r="B331" s="10">
        <v>821512</v>
      </c>
      <c r="C331" s="12" t="s">
        <v>753</v>
      </c>
      <c r="D331" s="61" t="s">
        <v>673</v>
      </c>
      <c r="E331" s="96">
        <f>'Tab C'!I268</f>
        <v>456000</v>
      </c>
      <c r="F331" s="96">
        <f>'Tab C'!J268</f>
        <v>454403.94</v>
      </c>
      <c r="G331" s="245">
        <f>'Tab C'!K268</f>
        <v>99.649986842105264</v>
      </c>
      <c r="H331" s="243">
        <f t="shared" si="24"/>
        <v>2.1929824561403508E-2</v>
      </c>
      <c r="I331" s="244">
        <f t="shared" si="25"/>
        <v>0.59027618370444623</v>
      </c>
      <c r="J331" s="71"/>
    </row>
    <row r="332" spans="2:10">
      <c r="B332" s="11">
        <v>821521</v>
      </c>
      <c r="C332" s="12" t="s">
        <v>765</v>
      </c>
      <c r="D332" s="61" t="s">
        <v>717</v>
      </c>
      <c r="E332" s="96">
        <f>'Tab C'!I432</f>
        <v>10200</v>
      </c>
      <c r="F332" s="96">
        <f>'Tab C'!J432</f>
        <v>8682.08</v>
      </c>
      <c r="G332" s="245">
        <f>'Tab C'!K432</f>
        <v>85.118431372549026</v>
      </c>
      <c r="H332" s="243">
        <f t="shared" si="24"/>
        <v>0.98039215686274528</v>
      </c>
      <c r="I332" s="244">
        <f t="shared" si="25"/>
        <v>0.50419858974098364</v>
      </c>
      <c r="J332" s="71"/>
    </row>
    <row r="333" spans="2:10">
      <c r="B333" s="11">
        <v>821521</v>
      </c>
      <c r="C333" s="12" t="s">
        <v>761</v>
      </c>
      <c r="D333" s="61" t="s">
        <v>717</v>
      </c>
      <c r="E333" s="96">
        <f>'Tab C'!I433</f>
        <v>12000</v>
      </c>
      <c r="F333" s="96">
        <f>'Tab C'!J433</f>
        <v>10241.1</v>
      </c>
      <c r="G333" s="245">
        <f>'Tab C'!K433</f>
        <v>85.342500000000001</v>
      </c>
      <c r="H333" s="243">
        <f t="shared" si="24"/>
        <v>0.83333333333333337</v>
      </c>
      <c r="I333" s="244">
        <f t="shared" si="25"/>
        <v>0.50552585910138226</v>
      </c>
      <c r="J333" s="71"/>
    </row>
    <row r="334" spans="2:10">
      <c r="B334" s="92">
        <v>821600</v>
      </c>
      <c r="C334" s="93"/>
      <c r="D334" s="94" t="s">
        <v>208</v>
      </c>
      <c r="E334" s="95">
        <f>SUM(E335:E350)</f>
        <v>1927150</v>
      </c>
      <c r="F334" s="95">
        <f>SUM(F335:F350)</f>
        <v>1310477.6499999999</v>
      </c>
      <c r="G334" s="239">
        <f>SUM(G335:G349)</f>
        <v>1047.0839345634654</v>
      </c>
      <c r="H334" s="239">
        <f t="shared" si="24"/>
        <v>7.9900937994895629E-2</v>
      </c>
      <c r="I334" s="240">
        <f t="shared" si="25"/>
        <v>6.2023962922512386</v>
      </c>
      <c r="J334" s="74"/>
    </row>
    <row r="335" spans="2:10">
      <c r="B335" s="10">
        <v>821610</v>
      </c>
      <c r="C335" s="12" t="s">
        <v>770</v>
      </c>
      <c r="D335" s="61" t="s">
        <v>620</v>
      </c>
      <c r="E335" s="96">
        <f>'Tab C'!I434</f>
        <v>66600</v>
      </c>
      <c r="F335" s="96">
        <f>'Tab C'!J434</f>
        <v>58220.68</v>
      </c>
      <c r="G335" s="243">
        <f>'Tab C'!K434</f>
        <v>87.418438438438443</v>
      </c>
      <c r="H335" s="243">
        <f t="shared" si="24"/>
        <v>0.15015015015015015</v>
      </c>
      <c r="I335" s="244">
        <f t="shared" si="25"/>
        <v>0.51782266974711177</v>
      </c>
      <c r="J335" s="71"/>
    </row>
    <row r="336" spans="2:10">
      <c r="B336" s="10">
        <v>821612</v>
      </c>
      <c r="C336" s="12" t="s">
        <v>753</v>
      </c>
      <c r="D336" s="61" t="s">
        <v>209</v>
      </c>
      <c r="E336" s="96">
        <f>'Tab C'!I329</f>
        <v>125000</v>
      </c>
      <c r="F336" s="96">
        <f>'Tab C'!J329</f>
        <v>124321.09</v>
      </c>
      <c r="G336" s="243">
        <f>'Tab C'!K329</f>
        <v>99.45687199999999</v>
      </c>
      <c r="H336" s="243">
        <f t="shared" si="24"/>
        <v>7.9999999999999988E-2</v>
      </c>
      <c r="I336" s="244">
        <f t="shared" si="25"/>
        <v>0.58913226893208193</v>
      </c>
      <c r="J336" s="71"/>
    </row>
    <row r="337" spans="2:10">
      <c r="B337" s="10">
        <v>821612</v>
      </c>
      <c r="C337" s="15" t="s">
        <v>754</v>
      </c>
      <c r="D337" s="61" t="s">
        <v>209</v>
      </c>
      <c r="E337" s="96">
        <f>'Tab C'!I330</f>
        <v>1346440</v>
      </c>
      <c r="F337" s="96">
        <f>'Tab C'!J330</f>
        <v>761607.73</v>
      </c>
      <c r="G337" s="243">
        <f>'Tab C'!K330</f>
        <v>56.564550221324382</v>
      </c>
      <c r="H337" s="243">
        <f t="shared" si="24"/>
        <v>7.4269926621312503E-3</v>
      </c>
      <c r="I337" s="244">
        <f t="shared" si="25"/>
        <v>0.33505982183927457</v>
      </c>
      <c r="J337" s="71"/>
    </row>
    <row r="338" spans="2:10">
      <c r="B338" s="10">
        <v>821612</v>
      </c>
      <c r="C338" s="12" t="s">
        <v>757</v>
      </c>
      <c r="D338" s="61" t="s">
        <v>209</v>
      </c>
      <c r="E338" s="96">
        <f>'Tab C'!I331</f>
        <v>0</v>
      </c>
      <c r="F338" s="96">
        <f>'Tab C'!J331</f>
        <v>0</v>
      </c>
      <c r="G338" s="243">
        <f>'Tab C'!K331</f>
        <v>0</v>
      </c>
      <c r="H338" s="243" t="e">
        <f t="shared" si="24"/>
        <v>#DIV/0!</v>
      </c>
      <c r="I338" s="244">
        <f t="shared" si="25"/>
        <v>0</v>
      </c>
      <c r="J338" s="71"/>
    </row>
    <row r="339" spans="2:10">
      <c r="B339" s="10">
        <v>821612</v>
      </c>
      <c r="C339" s="12" t="s">
        <v>770</v>
      </c>
      <c r="D339" s="61" t="s">
        <v>209</v>
      </c>
      <c r="E339" s="96">
        <f>'Tab C'!I440</f>
        <v>6000</v>
      </c>
      <c r="F339" s="96">
        <f>'Tab C'!J440</f>
        <v>6000</v>
      </c>
      <c r="G339" s="243">
        <f>'Tab C'!K440</f>
        <v>100</v>
      </c>
      <c r="H339" s="243">
        <f t="shared" si="24"/>
        <v>1.6666666666666667</v>
      </c>
      <c r="I339" s="244">
        <f t="shared" si="25"/>
        <v>0.59234948484211525</v>
      </c>
      <c r="J339" s="71"/>
    </row>
    <row r="340" spans="2:10">
      <c r="B340" s="10">
        <v>821612</v>
      </c>
      <c r="C340" s="12" t="s">
        <v>769</v>
      </c>
      <c r="D340" s="61" t="s">
        <v>209</v>
      </c>
      <c r="E340" s="96">
        <f>'Tab C'!I332</f>
        <v>0</v>
      </c>
      <c r="F340" s="96">
        <f>'Tab C'!J332</f>
        <v>0</v>
      </c>
      <c r="G340" s="243">
        <f>'Tab C'!K332</f>
        <v>0</v>
      </c>
      <c r="H340" s="243" t="e">
        <f t="shared" si="24"/>
        <v>#DIV/0!</v>
      </c>
      <c r="I340" s="244">
        <f t="shared" si="25"/>
        <v>0</v>
      </c>
      <c r="J340" s="71"/>
    </row>
    <row r="341" spans="2:10">
      <c r="B341" s="10">
        <v>821612</v>
      </c>
      <c r="C341" s="12" t="s">
        <v>767</v>
      </c>
      <c r="D341" s="61" t="s">
        <v>209</v>
      </c>
      <c r="E341" s="96">
        <f>'Tab C'!I333</f>
        <v>174500</v>
      </c>
      <c r="F341" s="96">
        <f>'Tab C'!J333</f>
        <v>172146.86</v>
      </c>
      <c r="G341" s="243">
        <f>'Tab C'!K333</f>
        <v>98.651495702005718</v>
      </c>
      <c r="H341" s="243">
        <f t="shared" si="24"/>
        <v>5.7306590257879653E-2</v>
      </c>
      <c r="I341" s="244">
        <f t="shared" si="25"/>
        <v>0.58436162657987234</v>
      </c>
      <c r="J341" s="71"/>
    </row>
    <row r="342" spans="2:10" ht="22.5">
      <c r="B342" s="10">
        <v>821612</v>
      </c>
      <c r="C342" s="12" t="s">
        <v>238</v>
      </c>
      <c r="D342" s="61" t="s">
        <v>899</v>
      </c>
      <c r="E342" s="96">
        <f>'Tab C'!I435</f>
        <v>13550</v>
      </c>
      <c r="F342" s="96">
        <f>'Tab C'!J435</f>
        <v>12376.5</v>
      </c>
      <c r="G342" s="243">
        <f>'Tab C'!K435</f>
        <v>91.339483394833948</v>
      </c>
      <c r="H342" s="243">
        <f t="shared" si="24"/>
        <v>0.73800738007380073</v>
      </c>
      <c r="I342" s="244">
        <f t="shared" si="25"/>
        <v>0.54104895934674835</v>
      </c>
      <c r="J342" s="71"/>
    </row>
    <row r="343" spans="2:10">
      <c r="B343" s="10">
        <v>821612</v>
      </c>
      <c r="C343" s="12" t="s">
        <v>772</v>
      </c>
      <c r="D343" s="61" t="s">
        <v>209</v>
      </c>
      <c r="E343" s="96">
        <f>'Tab C'!I436</f>
        <v>40800</v>
      </c>
      <c r="F343" s="96">
        <f>'Tab C'!J436</f>
        <v>34728.300000000003</v>
      </c>
      <c r="G343" s="243">
        <f>'Tab C'!K436</f>
        <v>85.118382352941182</v>
      </c>
      <c r="H343" s="243">
        <f t="shared" si="24"/>
        <v>0.24509803921568626</v>
      </c>
      <c r="I343" s="244">
        <f t="shared" si="25"/>
        <v>0.50419829937358907</v>
      </c>
      <c r="J343" s="71"/>
    </row>
    <row r="344" spans="2:10">
      <c r="B344" s="10">
        <v>821612</v>
      </c>
      <c r="C344" s="12" t="s">
        <v>765</v>
      </c>
      <c r="D344" s="61" t="s">
        <v>209</v>
      </c>
      <c r="E344" s="96">
        <f>'Tab C'!I437</f>
        <v>27200</v>
      </c>
      <c r="F344" s="96">
        <f>'Tab C'!J437</f>
        <v>23152.240000000002</v>
      </c>
      <c r="G344" s="243">
        <f>'Tab C'!K437</f>
        <v>85.118529411764712</v>
      </c>
      <c r="H344" s="243">
        <f t="shared" si="24"/>
        <v>0.36764705882352938</v>
      </c>
      <c r="I344" s="244">
        <f t="shared" si="25"/>
        <v>0.50419917047577267</v>
      </c>
      <c r="J344" s="71"/>
    </row>
    <row r="345" spans="2:10">
      <c r="B345" s="10">
        <v>821612</v>
      </c>
      <c r="C345" s="12" t="s">
        <v>763</v>
      </c>
      <c r="D345" s="61" t="s">
        <v>209</v>
      </c>
      <c r="E345" s="96">
        <v>6000</v>
      </c>
      <c r="F345" s="96">
        <v>6000</v>
      </c>
      <c r="G345" s="243">
        <f>'Tab C'!K438</f>
        <v>85.117352941176463</v>
      </c>
      <c r="H345" s="243">
        <f t="shared" si="24"/>
        <v>1.4186225490196076</v>
      </c>
      <c r="I345" s="244">
        <f t="shared" si="25"/>
        <v>0.50419220165830381</v>
      </c>
      <c r="J345" s="71"/>
    </row>
    <row r="346" spans="2:10">
      <c r="B346" s="10">
        <v>821612</v>
      </c>
      <c r="C346" s="12" t="s">
        <v>764</v>
      </c>
      <c r="D346" s="61" t="s">
        <v>209</v>
      </c>
      <c r="E346" s="96">
        <f>'Tab C'!I439</f>
        <v>20300</v>
      </c>
      <c r="F346" s="96">
        <f>'Tab C'!J439</f>
        <v>12263.27</v>
      </c>
      <c r="G346" s="243">
        <f>'Tab C'!K439</f>
        <v>60.410197044334979</v>
      </c>
      <c r="H346" s="243">
        <f t="shared" si="24"/>
        <v>0.49261083743842365</v>
      </c>
      <c r="I346" s="244">
        <f t="shared" si="25"/>
        <v>0.35783949098422502</v>
      </c>
      <c r="J346" s="71"/>
    </row>
    <row r="347" spans="2:10">
      <c r="B347" s="10">
        <v>821619</v>
      </c>
      <c r="C347" s="12" t="s">
        <v>753</v>
      </c>
      <c r="D347" s="61" t="s">
        <v>733</v>
      </c>
      <c r="E347" s="96">
        <f>'Tab C'!I535</f>
        <v>0</v>
      </c>
      <c r="F347" s="96">
        <f>'Tab C'!J535</f>
        <v>0</v>
      </c>
      <c r="G347" s="243">
        <f>'Tab C'!K535</f>
        <v>0</v>
      </c>
      <c r="H347" s="243" t="e">
        <f t="shared" si="24"/>
        <v>#DIV/0!</v>
      </c>
      <c r="I347" s="244">
        <f t="shared" si="25"/>
        <v>0</v>
      </c>
      <c r="J347" s="71"/>
    </row>
    <row r="348" spans="2:10" ht="22.5">
      <c r="B348" s="11">
        <v>821629</v>
      </c>
      <c r="C348" s="12" t="s">
        <v>753</v>
      </c>
      <c r="D348" s="61" t="s">
        <v>854</v>
      </c>
      <c r="E348" s="96">
        <f>'Tab C'!I334+'Tab C'!I536+'Tab C'!I269</f>
        <v>100760</v>
      </c>
      <c r="F348" s="96">
        <f>'Tab C'!J334+'Tab C'!J536+'Tab C'!J269</f>
        <v>99660.98</v>
      </c>
      <c r="G348" s="243">
        <f>'Tab C'!K334+'Tab C'!K536+'Tab C'!K269</f>
        <v>197.8886330566454</v>
      </c>
      <c r="H348" s="243">
        <f t="shared" si="24"/>
        <v>0.1985617972617221</v>
      </c>
      <c r="I348" s="244">
        <f t="shared" si="25"/>
        <v>1.1721922984721429</v>
      </c>
      <c r="J348" s="71"/>
    </row>
    <row r="349" spans="2:10" ht="22.5">
      <c r="B349" s="11">
        <v>821629</v>
      </c>
      <c r="C349" s="12" t="s">
        <v>770</v>
      </c>
      <c r="D349" s="61" t="s">
        <v>843</v>
      </c>
      <c r="E349" s="96">
        <f>'Tab C'!I538</f>
        <v>0</v>
      </c>
      <c r="F349" s="96">
        <f>'Tab C'!J538</f>
        <v>0</v>
      </c>
      <c r="G349" s="243">
        <f>'Tab C'!K538</f>
        <v>0</v>
      </c>
      <c r="H349" s="243" t="e">
        <f t="shared" si="24"/>
        <v>#DIV/0!</v>
      </c>
      <c r="I349" s="244">
        <f t="shared" si="25"/>
        <v>0</v>
      </c>
      <c r="J349" s="5"/>
    </row>
    <row r="350" spans="2:10" ht="22.5">
      <c r="B350" s="11">
        <v>821630</v>
      </c>
      <c r="C350" s="12" t="s">
        <v>883</v>
      </c>
      <c r="D350" s="61" t="s">
        <v>843</v>
      </c>
      <c r="E350" s="96">
        <f>'Tab C'!I537</f>
        <v>0</v>
      </c>
      <c r="F350" s="96">
        <f>'Tab C'!J537</f>
        <v>0</v>
      </c>
      <c r="G350" s="243">
        <f>'Tab C'!K537</f>
        <v>0</v>
      </c>
      <c r="H350" s="243" t="e">
        <f t="shared" si="24"/>
        <v>#DIV/0!</v>
      </c>
      <c r="I350" s="244">
        <f t="shared" si="25"/>
        <v>0</v>
      </c>
      <c r="J350" s="71"/>
    </row>
    <row r="351" spans="2:10">
      <c r="B351" s="9">
        <v>822000</v>
      </c>
      <c r="C351" s="10"/>
      <c r="D351" s="102" t="s">
        <v>625</v>
      </c>
      <c r="E351" s="95">
        <f>E352</f>
        <v>0</v>
      </c>
      <c r="F351" s="95">
        <f>F352</f>
        <v>0</v>
      </c>
      <c r="G351" s="239">
        <f>G352</f>
        <v>0</v>
      </c>
      <c r="H351" s="239" t="e">
        <f t="shared" si="24"/>
        <v>#DIV/0!</v>
      </c>
      <c r="I351" s="240">
        <f t="shared" si="25"/>
        <v>0</v>
      </c>
      <c r="J351" s="74"/>
    </row>
    <row r="352" spans="2:10">
      <c r="B352" s="9">
        <v>822200</v>
      </c>
      <c r="C352" s="10"/>
      <c r="D352" s="102" t="s">
        <v>210</v>
      </c>
      <c r="E352" s="95">
        <f>SUM(E353)</f>
        <v>0</v>
      </c>
      <c r="F352" s="95">
        <f>SUM(F353)</f>
        <v>0</v>
      </c>
      <c r="G352" s="239">
        <f>SUM(G353)</f>
        <v>0</v>
      </c>
      <c r="H352" s="239" t="e">
        <f t="shared" si="24"/>
        <v>#DIV/0!</v>
      </c>
      <c r="I352" s="240">
        <f t="shared" si="25"/>
        <v>0</v>
      </c>
      <c r="J352" s="74"/>
    </row>
    <row r="353" spans="2:10">
      <c r="B353" s="10">
        <v>822211</v>
      </c>
      <c r="C353" s="12" t="s">
        <v>753</v>
      </c>
      <c r="D353" s="61" t="s">
        <v>211</v>
      </c>
      <c r="E353" s="96">
        <f>'Tab C'!I539</f>
        <v>0</v>
      </c>
      <c r="F353" s="96">
        <f>'Tab C'!J539</f>
        <v>0</v>
      </c>
      <c r="G353" s="243">
        <f>'Tab C'!K539</f>
        <v>0</v>
      </c>
      <c r="H353" s="243" t="e">
        <f t="shared" si="24"/>
        <v>#DIV/0!</v>
      </c>
      <c r="I353" s="244">
        <f t="shared" si="25"/>
        <v>0</v>
      </c>
      <c r="J353" s="74"/>
    </row>
    <row r="354" spans="2:10">
      <c r="B354" s="9">
        <v>823000</v>
      </c>
      <c r="C354" s="10"/>
      <c r="D354" s="102" t="s">
        <v>626</v>
      </c>
      <c r="E354" s="95">
        <f>E355+E359</f>
        <v>45900</v>
      </c>
      <c r="F354" s="95">
        <f>F355+F359</f>
        <v>44693.94</v>
      </c>
      <c r="G354" s="239">
        <f>G355+G359</f>
        <v>298.72416666666663</v>
      </c>
      <c r="H354" s="239">
        <f t="shared" si="24"/>
        <v>0.6683773385534294</v>
      </c>
      <c r="I354" s="240">
        <f t="shared" si="25"/>
        <v>1.7694910623489017</v>
      </c>
      <c r="J354" s="74"/>
    </row>
    <row r="355" spans="2:10">
      <c r="B355" s="92">
        <v>823100</v>
      </c>
      <c r="C355" s="93"/>
      <c r="D355" s="94" t="s">
        <v>212</v>
      </c>
      <c r="E355" s="95">
        <f>SUM(E356:E358)</f>
        <v>42300</v>
      </c>
      <c r="F355" s="95">
        <f>SUM(F356:F358)</f>
        <v>41178.21</v>
      </c>
      <c r="G355" s="239">
        <f>SUM(G356:G358)</f>
        <v>201.065</v>
      </c>
      <c r="H355" s="239">
        <f t="shared" si="24"/>
        <v>0.48828008793971373</v>
      </c>
      <c r="I355" s="240">
        <f t="shared" si="25"/>
        <v>1.1910074916977991</v>
      </c>
      <c r="J355" s="74"/>
    </row>
    <row r="356" spans="2:10">
      <c r="B356" s="93">
        <v>823111</v>
      </c>
      <c r="C356" s="12" t="s">
        <v>753</v>
      </c>
      <c r="D356" s="97" t="s">
        <v>213</v>
      </c>
      <c r="E356" s="96">
        <f>'Tab C'!I408</f>
        <v>40000</v>
      </c>
      <c r="F356" s="96">
        <f>'Tab C'!J408</f>
        <v>40000</v>
      </c>
      <c r="G356" s="243">
        <f>'Tab C'!K408</f>
        <v>100</v>
      </c>
      <c r="H356" s="243">
        <f t="shared" si="24"/>
        <v>0.25</v>
      </c>
      <c r="I356" s="244">
        <f t="shared" si="25"/>
        <v>0.59234948484211525</v>
      </c>
      <c r="J356" s="71"/>
    </row>
    <row r="357" spans="2:10">
      <c r="B357" s="93">
        <v>823111</v>
      </c>
      <c r="C357" s="12" t="s">
        <v>765</v>
      </c>
      <c r="D357" s="97" t="s">
        <v>458</v>
      </c>
      <c r="E357" s="96">
        <f>'Tab C'!I442</f>
        <v>1400</v>
      </c>
      <c r="F357" s="96">
        <f>'Tab C'!J442</f>
        <v>752.15</v>
      </c>
      <c r="G357" s="243">
        <f>'Tab C'!K442</f>
        <v>53.725000000000001</v>
      </c>
      <c r="H357" s="243">
        <f t="shared" si="24"/>
        <v>7.1428571428571441</v>
      </c>
      <c r="I357" s="244">
        <f t="shared" si="25"/>
        <v>0.31823976073142646</v>
      </c>
      <c r="J357" s="71"/>
    </row>
    <row r="358" spans="2:10">
      <c r="B358" s="93">
        <v>823111</v>
      </c>
      <c r="C358" s="12" t="s">
        <v>770</v>
      </c>
      <c r="D358" s="97" t="s">
        <v>458</v>
      </c>
      <c r="E358" s="96">
        <f>'Tab C'!I443</f>
        <v>900</v>
      </c>
      <c r="F358" s="96">
        <f>'Tab C'!J443</f>
        <v>426.06</v>
      </c>
      <c r="G358" s="245">
        <f>'Tab C'!K443</f>
        <v>47.339999999999996</v>
      </c>
      <c r="H358" s="243">
        <f t="shared" si="24"/>
        <v>11.111111111111111</v>
      </c>
      <c r="I358" s="244">
        <f t="shared" si="25"/>
        <v>0.28041824612425736</v>
      </c>
      <c r="J358" s="71"/>
    </row>
    <row r="359" spans="2:10">
      <c r="B359" s="92">
        <v>823300</v>
      </c>
      <c r="C359" s="93"/>
      <c r="D359" s="94" t="s">
        <v>650</v>
      </c>
      <c r="E359" s="95">
        <f>E360</f>
        <v>3600</v>
      </c>
      <c r="F359" s="95">
        <f>F360</f>
        <v>3515.73</v>
      </c>
      <c r="G359" s="239">
        <f>G360</f>
        <v>97.659166666666664</v>
      </c>
      <c r="H359" s="239">
        <f t="shared" si="24"/>
        <v>2.7777777777777777</v>
      </c>
      <c r="I359" s="240">
        <f t="shared" si="25"/>
        <v>0.57848357065110279</v>
      </c>
      <c r="J359" s="74"/>
    </row>
    <row r="360" spans="2:10">
      <c r="B360" s="10">
        <v>823331</v>
      </c>
      <c r="C360" s="12" t="s">
        <v>753</v>
      </c>
      <c r="D360" s="61" t="s">
        <v>646</v>
      </c>
      <c r="E360" s="96">
        <f>'Tab C'!I336+'Tab C'!I581</f>
        <v>3600</v>
      </c>
      <c r="F360" s="96">
        <f>'Tab C'!J336+'Tab C'!J581</f>
        <v>3515.73</v>
      </c>
      <c r="G360" s="243">
        <f>'Tab C'!K336+'Tab C'!K581</f>
        <v>97.659166666666664</v>
      </c>
      <c r="H360" s="243">
        <f t="shared" si="24"/>
        <v>2.7777777777777777</v>
      </c>
      <c r="I360" s="244">
        <f t="shared" si="25"/>
        <v>0.57848357065110279</v>
      </c>
      <c r="J360" s="71"/>
    </row>
    <row r="361" spans="2:10">
      <c r="B361" s="92">
        <v>600000</v>
      </c>
      <c r="C361" s="93"/>
      <c r="D361" s="94" t="s">
        <v>214</v>
      </c>
      <c r="E361" s="95">
        <f>SUM(E362)</f>
        <v>54450</v>
      </c>
      <c r="F361" s="95">
        <f>SUM(F362)</f>
        <v>54450</v>
      </c>
      <c r="G361" s="239">
        <f>SUM(G362)</f>
        <v>100</v>
      </c>
      <c r="H361" s="239">
        <f t="shared" si="24"/>
        <v>0.18365472910927455</v>
      </c>
      <c r="I361" s="240">
        <f t="shared" si="25"/>
        <v>0.59234948484211525</v>
      </c>
      <c r="J361" s="74"/>
    </row>
    <row r="362" spans="2:10">
      <c r="B362" s="93">
        <v>600000</v>
      </c>
      <c r="C362" s="12" t="s">
        <v>753</v>
      </c>
      <c r="D362" s="97" t="s">
        <v>215</v>
      </c>
      <c r="E362" s="96">
        <f>'Tab C'!I366</f>
        <v>54450</v>
      </c>
      <c r="F362" s="96">
        <f>'Tab C'!J366</f>
        <v>54450</v>
      </c>
      <c r="G362" s="243">
        <f>'Tab C'!K366</f>
        <v>100</v>
      </c>
      <c r="H362" s="243">
        <f t="shared" si="24"/>
        <v>0.18365472910927455</v>
      </c>
      <c r="I362" s="244">
        <f t="shared" si="25"/>
        <v>0.59234948484211525</v>
      </c>
      <c r="J362" s="71"/>
    </row>
    <row r="363" spans="2:10">
      <c r="B363" s="92"/>
      <c r="C363" s="93"/>
      <c r="D363" s="94" t="s">
        <v>216</v>
      </c>
      <c r="E363" s="95">
        <f>E118+E286+E361</f>
        <v>70517723</v>
      </c>
      <c r="F363" s="95">
        <f>F118+F286+F361</f>
        <v>48783703.519999996</v>
      </c>
      <c r="G363" s="239" t="e">
        <f>G118+G286+G361</f>
        <v>#DIV/0!</v>
      </c>
      <c r="H363" s="239" t="e">
        <f t="shared" si="24"/>
        <v>#DIV/0!</v>
      </c>
      <c r="I363" s="240" t="e">
        <f t="shared" si="25"/>
        <v>#DIV/0!</v>
      </c>
      <c r="J363" s="74"/>
    </row>
    <row r="364" spans="2:10">
      <c r="B364" s="92"/>
      <c r="C364" s="93"/>
      <c r="D364" s="94" t="s">
        <v>837</v>
      </c>
      <c r="E364" s="103"/>
      <c r="F364" s="103"/>
      <c r="G364" s="103"/>
      <c r="H364" s="103"/>
      <c r="I364" s="103"/>
      <c r="J364" s="74"/>
    </row>
    <row r="367" spans="2:10">
      <c r="B367" s="44" t="s">
        <v>877</v>
      </c>
      <c r="C367" s="44"/>
      <c r="D367" s="44"/>
      <c r="E367" s="44"/>
      <c r="F367" s="44"/>
      <c r="G367" s="44"/>
      <c r="H367" s="45"/>
      <c r="I367" s="46"/>
    </row>
    <row r="368" spans="2:10">
      <c r="B368" s="47"/>
      <c r="C368" s="47"/>
      <c r="D368" s="44"/>
      <c r="E368" s="44"/>
      <c r="F368" s="44"/>
      <c r="G368" s="44"/>
      <c r="H368" s="46" t="s">
        <v>0</v>
      </c>
      <c r="I368" s="44"/>
    </row>
    <row r="369" spans="2:9" ht="43.5" customHeight="1">
      <c r="B369" s="48" t="s">
        <v>930</v>
      </c>
      <c r="C369" s="283" t="s">
        <v>681</v>
      </c>
      <c r="D369" s="2" t="s">
        <v>917</v>
      </c>
      <c r="E369" s="2" t="s">
        <v>955</v>
      </c>
      <c r="F369" s="6" t="s">
        <v>959</v>
      </c>
      <c r="G369" s="7" t="s">
        <v>918</v>
      </c>
      <c r="H369" s="2" t="s">
        <v>3</v>
      </c>
      <c r="I369" s="254"/>
    </row>
    <row r="370" spans="2:9">
      <c r="B370" s="50">
        <v>1</v>
      </c>
      <c r="C370" s="51">
        <v>2</v>
      </c>
      <c r="D370" s="52">
        <v>3</v>
      </c>
      <c r="E370" s="53">
        <v>4</v>
      </c>
      <c r="F370" s="53">
        <v>5</v>
      </c>
      <c r="G370" s="52">
        <v>6</v>
      </c>
      <c r="H370" s="52">
        <v>7</v>
      </c>
      <c r="I370" s="54"/>
    </row>
    <row r="371" spans="2:9" ht="22.5" customHeight="1">
      <c r="B371" s="55" t="s">
        <v>552</v>
      </c>
      <c r="C371" s="62" t="s">
        <v>578</v>
      </c>
      <c r="D371" s="57">
        <f>'Tab C'!I391</f>
        <v>15000</v>
      </c>
      <c r="E371" s="57">
        <f>'Tab C'!J391</f>
        <v>15000</v>
      </c>
      <c r="F371" s="57">
        <f>'Tab C'!K391</f>
        <v>100</v>
      </c>
      <c r="G371" s="58">
        <f>F371/E371*100</f>
        <v>0.66666666666666674</v>
      </c>
      <c r="H371" s="59">
        <f>F371/F$17</f>
        <v>4.0933278755628325E-4</v>
      </c>
      <c r="I371" s="60"/>
    </row>
    <row r="372" spans="2:9" ht="25.5" customHeight="1">
      <c r="B372" s="55" t="s">
        <v>553</v>
      </c>
      <c r="C372" s="62" t="s">
        <v>554</v>
      </c>
      <c r="D372" s="57">
        <f>'Tab C'!I410</f>
        <v>70000</v>
      </c>
      <c r="E372" s="57">
        <f>'Tab C'!J410</f>
        <v>0</v>
      </c>
      <c r="F372" s="57">
        <f>'Tab C'!K410</f>
        <v>0</v>
      </c>
      <c r="G372" s="58" t="e">
        <f t="shared" ref="G372:G383" si="26">F372/E372*100</f>
        <v>#DIV/0!</v>
      </c>
      <c r="H372" s="59">
        <f t="shared" ref="H372:H383" si="27">F372/F$17</f>
        <v>0</v>
      </c>
      <c r="I372" s="60"/>
    </row>
    <row r="373" spans="2:9" ht="39" customHeight="1">
      <c r="B373" s="55" t="s">
        <v>555</v>
      </c>
      <c r="C373" s="62" t="s">
        <v>556</v>
      </c>
      <c r="D373" s="57">
        <f>'Tab C'!I434</f>
        <v>66600</v>
      </c>
      <c r="E373" s="57">
        <f>'Tab C'!J434</f>
        <v>58220.68</v>
      </c>
      <c r="F373" s="57">
        <f>'Tab C'!K434</f>
        <v>87.418438438438443</v>
      </c>
      <c r="G373" s="58">
        <f t="shared" si="26"/>
        <v>0.15015015015015015</v>
      </c>
      <c r="H373" s="59">
        <f t="shared" si="27"/>
        <v>3.578323308982335E-4</v>
      </c>
      <c r="I373" s="60"/>
    </row>
    <row r="374" spans="2:9" ht="24" customHeight="1">
      <c r="B374" s="55" t="s">
        <v>557</v>
      </c>
      <c r="C374" s="62" t="s">
        <v>642</v>
      </c>
      <c r="D374" s="57">
        <f>'Tab C'!I453</f>
        <v>41000</v>
      </c>
      <c r="E374" s="57">
        <f>'Tab C'!J453</f>
        <v>30189.1</v>
      </c>
      <c r="F374" s="57">
        <f>'Tab C'!K453</f>
        <v>73.631951219512189</v>
      </c>
      <c r="G374" s="58">
        <f t="shared" si="26"/>
        <v>0.24390243902439024</v>
      </c>
      <c r="H374" s="59">
        <f t="shared" si="27"/>
        <v>3.0139971845891193E-4</v>
      </c>
      <c r="I374" s="60"/>
    </row>
    <row r="375" spans="2:9" ht="28.5" customHeight="1">
      <c r="B375" s="55" t="s">
        <v>558</v>
      </c>
      <c r="C375" s="62" t="s">
        <v>559</v>
      </c>
      <c r="D375" s="57">
        <f>'Tab C'!I522</f>
        <v>105600</v>
      </c>
      <c r="E375" s="57">
        <f>'Tab C'!J522</f>
        <v>55283.719999999994</v>
      </c>
      <c r="F375" s="57">
        <f>'Tab C'!K522</f>
        <v>52.352007575757575</v>
      </c>
      <c r="G375" s="58">
        <f t="shared" si="26"/>
        <v>9.469696969696971E-2</v>
      </c>
      <c r="H375" s="59">
        <f t="shared" si="27"/>
        <v>2.1429393195152507E-4</v>
      </c>
      <c r="I375" s="60"/>
    </row>
    <row r="376" spans="2:9" ht="34.5" customHeight="1">
      <c r="B376" s="55" t="s">
        <v>720</v>
      </c>
      <c r="C376" s="61" t="s">
        <v>560</v>
      </c>
      <c r="D376" s="57">
        <f>'Tab C'!I589</f>
        <v>0</v>
      </c>
      <c r="E376" s="57">
        <f>'Tab C'!J589</f>
        <v>0</v>
      </c>
      <c r="F376" s="57">
        <f>'Tab C'!K589</f>
        <v>0</v>
      </c>
      <c r="G376" s="58" t="e">
        <f t="shared" si="26"/>
        <v>#DIV/0!</v>
      </c>
      <c r="H376" s="59">
        <f t="shared" si="27"/>
        <v>0</v>
      </c>
      <c r="I376" s="60"/>
    </row>
    <row r="377" spans="2:9" ht="35.25" customHeight="1">
      <c r="B377" s="55" t="s">
        <v>561</v>
      </c>
      <c r="C377" s="62" t="s">
        <v>685</v>
      </c>
      <c r="D377" s="57">
        <f>'Tab C'!I615+'Tab C'!I619</f>
        <v>0</v>
      </c>
      <c r="E377" s="57">
        <f>'Tab C'!J615+'Tab C'!J619</f>
        <v>0</v>
      </c>
      <c r="F377" s="57">
        <f>'Tab C'!K615+'Tab C'!K619</f>
        <v>0</v>
      </c>
      <c r="G377" s="58" t="e">
        <f t="shared" si="26"/>
        <v>#DIV/0!</v>
      </c>
      <c r="H377" s="59">
        <f t="shared" si="27"/>
        <v>0</v>
      </c>
      <c r="I377" s="60"/>
    </row>
    <row r="378" spans="2:9" ht="32.25" customHeight="1">
      <c r="B378" s="55" t="s">
        <v>562</v>
      </c>
      <c r="C378" s="62" t="s">
        <v>563</v>
      </c>
      <c r="D378" s="57">
        <f>'Tab C'!I661+'Tab C'!I696</f>
        <v>0</v>
      </c>
      <c r="E378" s="57">
        <f>'Tab C'!J661+'Tab C'!J696</f>
        <v>0</v>
      </c>
      <c r="F378" s="57">
        <f>'Tab C'!K661+'Tab C'!K696</f>
        <v>0</v>
      </c>
      <c r="G378" s="58" t="e">
        <f t="shared" si="26"/>
        <v>#DIV/0!</v>
      </c>
      <c r="H378" s="59">
        <f t="shared" si="27"/>
        <v>0</v>
      </c>
      <c r="I378" s="60"/>
    </row>
    <row r="379" spans="2:9" ht="27.75" customHeight="1">
      <c r="B379" s="55" t="s">
        <v>564</v>
      </c>
      <c r="C379" s="62" t="s">
        <v>565</v>
      </c>
      <c r="D379" s="57">
        <f>'Tab C'!I792</f>
        <v>0</v>
      </c>
      <c r="E379" s="57">
        <f>'Tab C'!J792</f>
        <v>0</v>
      </c>
      <c r="F379" s="57">
        <f>'Tab C'!K792</f>
        <v>0</v>
      </c>
      <c r="G379" s="58" t="e">
        <f t="shared" si="26"/>
        <v>#DIV/0!</v>
      </c>
      <c r="H379" s="59">
        <f t="shared" si="27"/>
        <v>0</v>
      </c>
      <c r="I379" s="60"/>
    </row>
    <row r="380" spans="2:9" ht="45">
      <c r="B380" s="55" t="s">
        <v>566</v>
      </c>
      <c r="C380" s="62" t="s">
        <v>567</v>
      </c>
      <c r="D380" s="57">
        <f>'Tab C'!I834+'Tab C'!I853+'Tab C'!I856</f>
        <v>0</v>
      </c>
      <c r="E380" s="57">
        <f>'Tab C'!J834+'Tab C'!J853+'Tab C'!J856</f>
        <v>0</v>
      </c>
      <c r="F380" s="57">
        <f>'Tab C'!K834+'Tab C'!K853+'Tab C'!K856</f>
        <v>0</v>
      </c>
      <c r="G380" s="58" t="e">
        <f t="shared" si="26"/>
        <v>#DIV/0!</v>
      </c>
      <c r="H380" s="59">
        <f t="shared" si="27"/>
        <v>0</v>
      </c>
      <c r="I380" s="60"/>
    </row>
    <row r="381" spans="2:9" ht="28.5" customHeight="1">
      <c r="B381" s="63" t="s">
        <v>568</v>
      </c>
      <c r="C381" s="62" t="s">
        <v>686</v>
      </c>
      <c r="D381" s="57">
        <f>'Tab C'!I870</f>
        <v>0</v>
      </c>
      <c r="E381" s="57">
        <f>'Tab C'!J870</f>
        <v>0</v>
      </c>
      <c r="F381" s="57">
        <f>'Tab C'!K870</f>
        <v>0</v>
      </c>
      <c r="G381" s="58" t="e">
        <f t="shared" si="26"/>
        <v>#DIV/0!</v>
      </c>
      <c r="H381" s="59">
        <f t="shared" si="27"/>
        <v>0</v>
      </c>
      <c r="I381" s="60"/>
    </row>
    <row r="382" spans="2:9" ht="26.25" customHeight="1">
      <c r="B382" s="64" t="s">
        <v>569</v>
      </c>
      <c r="C382" s="62" t="s">
        <v>570</v>
      </c>
      <c r="D382" s="57">
        <f>'Tab C'!I888</f>
        <v>0</v>
      </c>
      <c r="E382" s="57">
        <f>'Tab C'!J888</f>
        <v>0</v>
      </c>
      <c r="F382" s="57">
        <f>'Tab C'!K888</f>
        <v>0</v>
      </c>
      <c r="G382" s="58" t="e">
        <f t="shared" si="26"/>
        <v>#DIV/0!</v>
      </c>
      <c r="H382" s="59">
        <f t="shared" si="27"/>
        <v>0</v>
      </c>
      <c r="I382" s="60"/>
    </row>
    <row r="383" spans="2:9">
      <c r="B383" s="65"/>
      <c r="C383" s="66" t="s">
        <v>571</v>
      </c>
      <c r="D383" s="67">
        <f>SUM(D371:D382)</f>
        <v>298200</v>
      </c>
      <c r="E383" s="67">
        <f>SUM(E371:E382)</f>
        <v>158693.5</v>
      </c>
      <c r="F383" s="67">
        <f>SUM(F371:F382)</f>
        <v>313.4023972337082</v>
      </c>
      <c r="G383" s="219">
        <f t="shared" si="26"/>
        <v>0.19748912036958552</v>
      </c>
      <c r="H383" s="220">
        <f t="shared" si="27"/>
        <v>1.2828587688649537E-3</v>
      </c>
      <c r="I383" s="68"/>
    </row>
    <row r="386" spans="2:9">
      <c r="B386" s="18" t="s">
        <v>876</v>
      </c>
      <c r="C386" s="18"/>
      <c r="D386" s="19"/>
      <c r="E386" s="19"/>
      <c r="F386" s="19"/>
      <c r="G386" s="19"/>
      <c r="H386" s="19"/>
      <c r="I386" s="20"/>
    </row>
    <row r="387" spans="2:9">
      <c r="B387" s="21"/>
      <c r="C387" s="21"/>
      <c r="D387" s="20"/>
      <c r="E387" s="20"/>
      <c r="F387" s="20"/>
      <c r="G387" s="20"/>
      <c r="H387" s="22" t="s">
        <v>0</v>
      </c>
      <c r="I387" s="22"/>
    </row>
    <row r="388" spans="2:9" ht="33.75">
      <c r="B388" s="23" t="s">
        <v>217</v>
      </c>
      <c r="C388" s="284" t="s">
        <v>682</v>
      </c>
      <c r="D388" s="2" t="s">
        <v>917</v>
      </c>
      <c r="E388" s="2" t="s">
        <v>960</v>
      </c>
      <c r="F388" s="6" t="s">
        <v>954</v>
      </c>
      <c r="G388" s="7" t="s">
        <v>918</v>
      </c>
      <c r="H388" s="2" t="s">
        <v>3</v>
      </c>
      <c r="I388" s="254"/>
    </row>
    <row r="389" spans="2:9">
      <c r="B389" s="25">
        <v>1</v>
      </c>
      <c r="C389" s="26">
        <v>2</v>
      </c>
      <c r="D389" s="27">
        <v>3</v>
      </c>
      <c r="E389" s="28">
        <v>4</v>
      </c>
      <c r="F389" s="28">
        <v>5</v>
      </c>
      <c r="G389" s="27">
        <v>6</v>
      </c>
      <c r="H389" s="27">
        <v>7</v>
      </c>
      <c r="I389" s="29"/>
    </row>
    <row r="390" spans="2:9">
      <c r="B390" s="30" t="s">
        <v>218</v>
      </c>
      <c r="C390" s="31" t="s">
        <v>219</v>
      </c>
      <c r="D390" s="32">
        <f>SUM(D391:D395)</f>
        <v>5557420</v>
      </c>
      <c r="E390" s="32">
        <f>SUM(E391:E395)</f>
        <v>5114192.76</v>
      </c>
      <c r="F390" s="32" t="e">
        <f>SUM(F391:F395)</f>
        <v>#DIV/0!</v>
      </c>
      <c r="G390" s="32" t="e">
        <f>F390/E390*100</f>
        <v>#DIV/0!</v>
      </c>
      <c r="H390" s="33" t="e">
        <f>F390/F$47</f>
        <v>#DIV/0!</v>
      </c>
      <c r="I390" s="34"/>
    </row>
    <row r="391" spans="2:9" ht="22.5">
      <c r="B391" s="35" t="s">
        <v>220</v>
      </c>
      <c r="C391" s="285" t="s">
        <v>221</v>
      </c>
      <c r="D391" s="37">
        <f>'Tab C'!I410+'Tab C'!I611+'Tab C'!I612+'Tab C'!I613+'Tab C'!I614+'Tab C'!I615+'Tab C'!I616+'Tab C'!I617+'Tab C'!I618+'Tab C'!I619+'Tab C'!I620+'Tab C'!I621+'Tab C'!I622+'Tab C'!I623+'Tab C'!I624+'Tab C'!I625+'Tab C'!I626+'Tab C'!I627+'Tab C'!I628+'Tab C'!I629+'Tab C'!I630+'Tab C'!I633+'Tab C'!I637+'Tab C'!I878+'Tab C'!I879+'Tab C'!I880+'Tab C'!I881+'Tab C'!I882+'Tab C'!I883+'Tab C'!I884+'Tab C'!I885+'Tab C'!I886+'Tab C'!I887+'Tab C'!I888</f>
        <v>70000</v>
      </c>
      <c r="E391" s="37">
        <f>'Tab C'!J410+'Tab C'!J611+'Tab C'!J612+'Tab C'!J613+'Tab C'!J614+'Tab C'!J615+'Tab C'!J616+'Tab C'!J617+'Tab C'!J618+'Tab C'!J619+'Tab C'!J620+'Tab C'!J621+'Tab C'!J622+'Tab C'!J623+'Tab C'!J624+'Tab C'!J625+'Tab C'!J626+'Tab C'!J627+'Tab C'!J628+'Tab C'!J629+'Tab C'!J630+'Tab C'!J633+'Tab C'!J637+'Tab C'!J878+'Tab C'!J879+'Tab C'!J880+'Tab C'!J881+'Tab C'!J882+'Tab C'!J883+'Tab C'!J884+'Tab C'!J885+'Tab C'!J886+'Tab C'!J887+'Tab C'!J888</f>
        <v>0</v>
      </c>
      <c r="F391" s="264">
        <f>'Tab C'!K410+'Tab C'!K611+'Tab C'!K612+'Tab C'!K613+'Tab C'!K614+'Tab C'!K615+'Tab C'!K616+'Tab C'!K617+'Tab C'!K618+'Tab C'!K619+'Tab C'!K620+'Tab C'!K621+'Tab C'!K622+'Tab C'!K623+'Tab C'!K624+'Tab C'!K625+'Tab C'!K626+'Tab C'!K627+'Tab C'!K628+'Tab C'!K629+'Tab C'!K630+'Tab C'!K633+'Tab C'!K637+'Tab C'!K878+'Tab C'!K879+'Tab C'!K880+'Tab C'!K881+'Tab C'!K882+'Tab C'!K883+'Tab C'!K884+'Tab C'!K885+'Tab C'!K886+'Tab C'!K887+'Tab C'!K888</f>
        <v>0</v>
      </c>
      <c r="G391" s="264" t="e">
        <f t="shared" ref="G391:G432" si="28">F391/E391*100</f>
        <v>#DIV/0!</v>
      </c>
      <c r="H391" s="265">
        <f>F391/F$47</f>
        <v>0</v>
      </c>
      <c r="I391" s="38"/>
    </row>
    <row r="392" spans="2:9" ht="22.5">
      <c r="B392" s="35" t="s">
        <v>222</v>
      </c>
      <c r="C392" s="285" t="s">
        <v>223</v>
      </c>
      <c r="D392" s="37">
        <f>'Tab C'!I413+'Tab C'!I414+'Tab C'!I415+'Tab C'!I416+'Tab C'!I417+'Tab C'!I418+'Tab C'!I419+'Tab C'!I420+'Tab C'!I421+'Tab C'!I422+'Tab C'!I423+'Tab C'!I424+'Tab C'!I425+'Tab C'!I426</f>
        <v>5207220</v>
      </c>
      <c r="E392" s="37">
        <f>'Tab C'!J413+'Tab C'!J414+'Tab C'!J415+'Tab C'!J416+'Tab C'!J417+'Tab C'!J418+'Tab C'!J419+'Tab C'!J420+'Tab C'!J421+'Tab C'!J422+'Tab C'!J423+'Tab C'!J424+'Tab C'!J425+'Tab C'!J426</f>
        <v>4909722.49</v>
      </c>
      <c r="F392" s="264" t="e">
        <f>'Tab C'!K413+'Tab C'!K414+'Tab C'!K415+'Tab C'!K416+'Tab C'!K417+'Tab C'!K418+'Tab C'!K419+'Tab C'!K420+'Tab C'!K421+'Tab C'!K422+'Tab C'!K423+'Tab C'!K424+'Tab C'!K425+'Tab C'!K426</f>
        <v>#DIV/0!</v>
      </c>
      <c r="G392" s="264" t="e">
        <f t="shared" si="28"/>
        <v>#DIV/0!</v>
      </c>
      <c r="H392" s="265" t="e">
        <f t="shared" ref="H392:H432" si="29">F392/F$47</f>
        <v>#DIV/0!</v>
      </c>
      <c r="I392" s="38"/>
    </row>
    <row r="393" spans="2:9">
      <c r="B393" s="35" t="s">
        <v>846</v>
      </c>
      <c r="C393" s="36" t="s">
        <v>225</v>
      </c>
      <c r="D393" s="37">
        <f>'Tab C'!I428+'Tab C'!I449</f>
        <v>25650</v>
      </c>
      <c r="E393" s="37">
        <f>'Tab C'!J428+'Tab C'!J449</f>
        <v>0</v>
      </c>
      <c r="F393" s="264">
        <f>'Tab C'!K428+'Tab C'!K449</f>
        <v>0</v>
      </c>
      <c r="G393" s="264" t="e">
        <f t="shared" si="28"/>
        <v>#DIV/0!</v>
      </c>
      <c r="H393" s="265">
        <f t="shared" si="29"/>
        <v>0</v>
      </c>
      <c r="I393" s="38"/>
    </row>
    <row r="394" spans="2:9">
      <c r="B394" s="35" t="s">
        <v>226</v>
      </c>
      <c r="C394" s="36" t="s">
        <v>227</v>
      </c>
      <c r="D394" s="37">
        <f>'Tab C'!I432+'Tab C'!I433+'Tab C'!I434+'Tab C'!I435+'Tab C'!I436+'Tab C'!I437+'Tab C'!I438+'Tab C'!I439+'Tab C'!I440+'Tab C'!I441+'Tab C'!I442+'Tab C'!I443+'Tab C'!I444+'Tab C'!I445+'Tab C'!I446+'Tab C'!I447+'Tab C'!I448+'Tab C'!I452+'Tab C'!I541-'Tab C'!I540+'Tab C'!I907</f>
        <v>254550</v>
      </c>
      <c r="E394" s="37">
        <f>'Tab C'!J432+'Tab C'!J433+'Tab C'!J434+'Tab C'!J435+'Tab C'!J436+'Tab C'!J437+'Tab C'!J438+'Tab C'!J439+'Tab C'!J440+'Tab C'!J441+'Tab C'!J442+'Tab C'!J443+'Tab C'!J444+'Tab C'!J445+'Tab C'!J446+'Tab C'!J447+'Tab C'!J448+'Tab C'!J452+'Tab C'!J541-'Tab C'!J540+'Tab C'!J907</f>
        <v>204470.27</v>
      </c>
      <c r="F394" s="264">
        <f>'Tab C'!K432+'Tab C'!K433+'Tab C'!K434+'Tab C'!K435+'Tab C'!K436+'Tab C'!K437+'Tab C'!K438+'Tab C'!K439+'Tab C'!K440+'Tab C'!K441+'Tab C'!K442+'Tab C'!K443+'Tab C'!K444+'Tab C'!K445+'Tab C'!K446+'Tab C'!K447+'Tab C'!K448+'Tab C'!K452+'Tab C'!K541-'Tab C'!K540+'Tab C'!K907</f>
        <v>1305.1597816227056</v>
      </c>
      <c r="G394" s="264">
        <f t="shared" si="28"/>
        <v>0.63831273936436117</v>
      </c>
      <c r="H394" s="265">
        <f t="shared" si="29"/>
        <v>0.87010652108180375</v>
      </c>
      <c r="I394" s="38"/>
    </row>
    <row r="395" spans="2:9" ht="22.5">
      <c r="B395" s="35" t="s">
        <v>228</v>
      </c>
      <c r="C395" s="285" t="s">
        <v>229</v>
      </c>
      <c r="D395" s="37">
        <f>'Tab C'!I584+'Tab C'!I607+'Tab C'!I669+'Tab C'!I670+'Tab C'!I679+'Tab C'!I713+'Tab C'!I714+'Tab C'!I847+'Tab C'!I852</f>
        <v>0</v>
      </c>
      <c r="E395" s="37">
        <f>'Tab C'!J584+'Tab C'!J607+'Tab C'!J669+'Tab C'!J670+'Tab C'!J679+'Tab C'!J713+'Tab C'!J714+'Tab C'!J847+'Tab C'!J852</f>
        <v>0</v>
      </c>
      <c r="F395" s="264">
        <f>'Tab C'!K584+'Tab C'!K607+'Tab C'!K669+'Tab C'!K670+'Tab C'!K679+'Tab C'!K713+'Tab C'!K714+'Tab C'!K847+'Tab C'!K852</f>
        <v>0</v>
      </c>
      <c r="G395" s="264" t="e">
        <f t="shared" si="28"/>
        <v>#DIV/0!</v>
      </c>
      <c r="H395" s="265">
        <f t="shared" si="29"/>
        <v>0</v>
      </c>
      <c r="I395" s="38"/>
    </row>
    <row r="396" spans="2:9">
      <c r="B396" s="30" t="s">
        <v>230</v>
      </c>
      <c r="C396" s="31" t="s">
        <v>231</v>
      </c>
      <c r="D396" s="32">
        <f>SUM(D397:D398)</f>
        <v>0</v>
      </c>
      <c r="E396" s="32">
        <f>SUM(E397:E398)</f>
        <v>0</v>
      </c>
      <c r="F396" s="32">
        <f>SUM(F397:F398)</f>
        <v>0</v>
      </c>
      <c r="G396" s="32" t="e">
        <f t="shared" si="28"/>
        <v>#DIV/0!</v>
      </c>
      <c r="H396" s="33">
        <f t="shared" si="29"/>
        <v>0</v>
      </c>
      <c r="I396" s="34"/>
    </row>
    <row r="397" spans="2:9">
      <c r="B397" s="35" t="s">
        <v>232</v>
      </c>
      <c r="C397" s="36" t="s">
        <v>233</v>
      </c>
      <c r="D397" s="264">
        <f>'Tab C'!I814++'Tab C'!I815+'Tab C'!I816+'Tab C'!I817+'Tab C'!I818+'Tab C'!I819+'Tab C'!I820+'Tab C'!I821+'Tab C'!I822+'Tab C'!I823+'Tab C'!I824+'Tab C'!I825+'Tab C'!I826+'Tab C'!I827+'Tab C'!I828+'Tab C'!I829+'Tab C'!I830+'Tab C'!I831+'Tab C'!I832+'Tab C'!I833+'Tab C'!I835+'Tab C'!I836+'Tab C'!I837+'Tab C'!I850+'Tab C'!I874+'Tab C'!I849</f>
        <v>0</v>
      </c>
      <c r="E397" s="264">
        <f>'Tab C'!J814++'Tab C'!J815+'Tab C'!J816+'Tab C'!J817+'Tab C'!J818+'Tab C'!J819+'Tab C'!J820+'Tab C'!J821+'Tab C'!J822+'Tab C'!J823+'Tab C'!J824+'Tab C'!J825+'Tab C'!J826+'Tab C'!J827+'Tab C'!J828+'Tab C'!J829+'Tab C'!J830+'Tab C'!J831+'Tab C'!J832+'Tab C'!J833+'Tab C'!J835+'Tab C'!J836+'Tab C'!J837+'Tab C'!J850+'Tab C'!J874+'Tab C'!J849</f>
        <v>0</v>
      </c>
      <c r="F397" s="264">
        <f>'Tab C'!K814++'Tab C'!K815+'Tab C'!K816+'Tab C'!K817+'Tab C'!K818+'Tab C'!K819+'Tab C'!K820+'Tab C'!K821+'Tab C'!K822+'Tab C'!K823+'Tab C'!K824+'Tab C'!K825+'Tab C'!K826+'Tab C'!K827+'Tab C'!K828+'Tab C'!K829+'Tab C'!K830+'Tab C'!K831+'Tab C'!K832+'Tab C'!K833+'Tab C'!K835+'Tab C'!K836+'Tab C'!K837+'Tab C'!K850+'Tab C'!K874+'Tab C'!K849</f>
        <v>0</v>
      </c>
      <c r="G397" s="264" t="e">
        <f t="shared" si="28"/>
        <v>#DIV/0!</v>
      </c>
      <c r="H397" s="265">
        <f t="shared" si="29"/>
        <v>0</v>
      </c>
      <c r="I397" s="38"/>
    </row>
    <row r="398" spans="2:9" ht="22.5">
      <c r="B398" s="35" t="s">
        <v>234</v>
      </c>
      <c r="C398" s="285" t="s">
        <v>235</v>
      </c>
      <c r="D398" s="264">
        <f>'Tab C'!I834+'Tab C'!I838+'Tab C'!I839+'Tab C'!I840+'Tab C'!I841+'Tab C'!I842+'Tab C'!I843+'Tab C'!I844+'Tab C'!I845+'Tab C'!I856+'Tab C'!I857+'Tab C'!I858+'Tab C'!I859+'Tab C'!I860+'Tab C'!I861+'Tab C'!I862+'Tab C'!I863+'Tab C'!I864+'Tab C'!I865+'Tab C'!I866+'Tab C'!I867+'Tab C'!I868+'Tab C'!I869+'Tab C'!I871</f>
        <v>0</v>
      </c>
      <c r="E398" s="264">
        <f>'Tab C'!J834+'Tab C'!J838+'Tab C'!J839+'Tab C'!J840+'Tab C'!J841+'Tab C'!J842+'Tab C'!J843+'Tab C'!J844+'Tab C'!J845+'Tab C'!J856+'Tab C'!J857+'Tab C'!J858+'Tab C'!J859+'Tab C'!J860+'Tab C'!J861+'Tab C'!J862+'Tab C'!J863+'Tab C'!J864+'Tab C'!J865+'Tab C'!J866+'Tab C'!J867+'Tab C'!J868+'Tab C'!J869+'Tab C'!J871</f>
        <v>0</v>
      </c>
      <c r="F398" s="264">
        <f>'Tab C'!K834+'Tab C'!K838+'Tab C'!K839+'Tab C'!K840+'Tab C'!K841+'Tab C'!K842+'Tab C'!K843+'Tab C'!K844+'Tab C'!K845+'Tab C'!K856+'Tab C'!K857+'Tab C'!K858+'Tab C'!K859+'Tab C'!K860+'Tab C'!K861+'Tab C'!K862+'Tab C'!K863+'Tab C'!K864+'Tab C'!K865+'Tab C'!K866+'Tab C'!K867+'Tab C'!K868+'Tab C'!K869+'Tab C'!K871</f>
        <v>0</v>
      </c>
      <c r="G398" s="264" t="e">
        <f t="shared" si="28"/>
        <v>#DIV/0!</v>
      </c>
      <c r="H398" s="265">
        <f t="shared" si="29"/>
        <v>0</v>
      </c>
      <c r="I398" s="38"/>
    </row>
    <row r="399" spans="2:9" ht="22.5">
      <c r="B399" s="30" t="s">
        <v>236</v>
      </c>
      <c r="C399" s="286" t="s">
        <v>237</v>
      </c>
      <c r="D399" s="32">
        <f>SUM(D400:D401)</f>
        <v>90000</v>
      </c>
      <c r="E399" s="32">
        <f>SUM(E400:E401)</f>
        <v>0</v>
      </c>
      <c r="F399" s="32">
        <f>SUM(F400:F401)</f>
        <v>0</v>
      </c>
      <c r="G399" s="32" t="e">
        <f t="shared" si="28"/>
        <v>#DIV/0!</v>
      </c>
      <c r="H399" s="33">
        <f t="shared" si="29"/>
        <v>0</v>
      </c>
      <c r="I399" s="34"/>
    </row>
    <row r="400" spans="2:9" ht="27.75" customHeight="1">
      <c r="B400" s="35" t="s">
        <v>238</v>
      </c>
      <c r="C400" s="39" t="s">
        <v>239</v>
      </c>
      <c r="D400" s="37">
        <f>'Tab C'!I846</f>
        <v>0</v>
      </c>
      <c r="E400" s="37">
        <f>'Tab C'!J846</f>
        <v>0</v>
      </c>
      <c r="F400" s="264">
        <f>'Tab C'!K846</f>
        <v>0</v>
      </c>
      <c r="G400" s="264" t="e">
        <f t="shared" si="28"/>
        <v>#DIV/0!</v>
      </c>
      <c r="H400" s="265">
        <f t="shared" si="29"/>
        <v>0</v>
      </c>
      <c r="I400" s="38"/>
    </row>
    <row r="401" spans="2:9">
      <c r="B401" s="35" t="s">
        <v>240</v>
      </c>
      <c r="C401" s="36" t="s">
        <v>642</v>
      </c>
      <c r="D401" s="37">
        <f>'Tab C'!I472</f>
        <v>90000</v>
      </c>
      <c r="E401" s="37">
        <f>'Tab C'!J472</f>
        <v>0</v>
      </c>
      <c r="F401" s="264">
        <f>'Tab C'!K472</f>
        <v>0</v>
      </c>
      <c r="G401" s="264" t="e">
        <f t="shared" si="28"/>
        <v>#DIV/0!</v>
      </c>
      <c r="H401" s="265">
        <f t="shared" si="29"/>
        <v>0</v>
      </c>
      <c r="I401" s="38"/>
    </row>
    <row r="402" spans="2:9">
      <c r="B402" s="30" t="s">
        <v>241</v>
      </c>
      <c r="C402" s="31" t="s">
        <v>242</v>
      </c>
      <c r="D402" s="32">
        <f>SUM(D403:D408)</f>
        <v>0</v>
      </c>
      <c r="E402" s="32">
        <f>SUM(E403:E408)</f>
        <v>0</v>
      </c>
      <c r="F402" s="32">
        <f>SUM(F403:F408)</f>
        <v>0</v>
      </c>
      <c r="G402" s="32" t="e">
        <f t="shared" si="28"/>
        <v>#DIV/0!</v>
      </c>
      <c r="H402" s="33">
        <f t="shared" si="29"/>
        <v>0</v>
      </c>
      <c r="I402" s="34"/>
    </row>
    <row r="403" spans="2:9" ht="22.5">
      <c r="B403" s="35" t="s">
        <v>243</v>
      </c>
      <c r="C403" s="39" t="s">
        <v>244</v>
      </c>
      <c r="D403" s="37">
        <f>'Tab C'!I564+'Tab C'!I565+'Tab C'!I573+'Tab C'!I576+'Tab C'!I580+'Tab C'!I657+'Tab C'!I575</f>
        <v>0</v>
      </c>
      <c r="E403" s="37">
        <f>'Tab C'!J564+'Tab C'!J565+'Tab C'!J573+'Tab C'!J576+'Tab C'!J580+'Tab C'!J657+'Tab C'!J575</f>
        <v>0</v>
      </c>
      <c r="F403" s="264">
        <f>'Tab C'!K564+'Tab C'!K565+'Tab C'!K573+'Tab C'!K576+'Tab C'!K580+'Tab C'!K657+'Tab C'!K575</f>
        <v>0</v>
      </c>
      <c r="G403" s="264" t="e">
        <f t="shared" si="28"/>
        <v>#DIV/0!</v>
      </c>
      <c r="H403" s="265">
        <f t="shared" si="29"/>
        <v>0</v>
      </c>
      <c r="I403" s="38"/>
    </row>
    <row r="404" spans="2:9" ht="22.5">
      <c r="B404" s="35" t="s">
        <v>698</v>
      </c>
      <c r="C404" s="39" t="s">
        <v>699</v>
      </c>
      <c r="D404" s="37">
        <f>'Tab C'!I577</f>
        <v>0</v>
      </c>
      <c r="E404" s="37">
        <f>'Tab C'!J577</f>
        <v>0</v>
      </c>
      <c r="F404" s="264">
        <f>'Tab C'!K577</f>
        <v>0</v>
      </c>
      <c r="G404" s="264" t="e">
        <f t="shared" si="28"/>
        <v>#DIV/0!</v>
      </c>
      <c r="H404" s="265">
        <f t="shared" si="29"/>
        <v>0</v>
      </c>
      <c r="I404" s="38"/>
    </row>
    <row r="405" spans="2:9">
      <c r="B405" s="35" t="s">
        <v>847</v>
      </c>
      <c r="C405" s="40" t="s">
        <v>246</v>
      </c>
      <c r="D405" s="37">
        <f>'Tab C'!I588+'Tab C'!I589+'Tab C'!I590+'Tab C'!I591+'Tab C'!I592+'Tab C'!I658+'Tab C'!I660+'Tab C'!I661+'Tab C'!I662+'Tab C'!I663+'Tab C'!I696</f>
        <v>0</v>
      </c>
      <c r="E405" s="37">
        <f>'Tab C'!J588+'Tab C'!J589+'Tab C'!J590+'Tab C'!J591+'Tab C'!J592+'Tab C'!J658+'Tab C'!J660+'Tab C'!J661+'Tab C'!J662+'Tab C'!J663+'Tab C'!J696</f>
        <v>0</v>
      </c>
      <c r="F405" s="264">
        <f>'Tab C'!K588+'Tab C'!K589+'Tab C'!K590+'Tab C'!K591+'Tab C'!K592+'Tab C'!K658+'Tab C'!K660+'Tab C'!K661+'Tab C'!K662+'Tab C'!K663+'Tab C'!K696</f>
        <v>0</v>
      </c>
      <c r="G405" s="264" t="e">
        <f t="shared" si="28"/>
        <v>#DIV/0!</v>
      </c>
      <c r="H405" s="265">
        <f t="shared" si="29"/>
        <v>0</v>
      </c>
      <c r="I405" s="38"/>
    </row>
    <row r="406" spans="2:9">
      <c r="B406" s="35" t="s">
        <v>893</v>
      </c>
      <c r="C406" s="40" t="s">
        <v>894</v>
      </c>
      <c r="D406" s="37">
        <f>'Tab C'!I782</f>
        <v>0</v>
      </c>
      <c r="E406" s="37">
        <f>'Tab C'!J782</f>
        <v>0</v>
      </c>
      <c r="F406" s="264">
        <f>'Tab C'!K782</f>
        <v>0</v>
      </c>
      <c r="G406" s="264" t="e">
        <f t="shared" si="28"/>
        <v>#DIV/0!</v>
      </c>
      <c r="H406" s="265">
        <f t="shared" si="29"/>
        <v>0</v>
      </c>
      <c r="I406" s="38"/>
    </row>
    <row r="407" spans="2:9" ht="22.5">
      <c r="B407" s="35" t="s">
        <v>247</v>
      </c>
      <c r="C407" s="285" t="s">
        <v>248</v>
      </c>
      <c r="D407" s="37">
        <f>'Tab C'!I583+'Tab C'!I735+'Tab C'!I786+'Tab C'!I785+'Tab C'!I787+'Tab C'!I796+'Tab C'!I582+'Tab C'!I797</f>
        <v>0</v>
      </c>
      <c r="E407" s="37">
        <f>'Tab C'!J583+'Tab C'!J735+'Tab C'!J786+'Tab C'!J785+'Tab C'!J787+'Tab C'!J796+'Tab C'!J582+'Tab C'!J797</f>
        <v>0</v>
      </c>
      <c r="F407" s="264">
        <f>'Tab C'!K583+'Tab C'!K735+'Tab C'!K786+'Tab C'!K785+'Tab C'!K787+'Tab C'!K796+'Tab C'!K582+'Tab C'!K797</f>
        <v>0</v>
      </c>
      <c r="G407" s="264" t="e">
        <f t="shared" si="28"/>
        <v>#DIV/0!</v>
      </c>
      <c r="H407" s="265">
        <f t="shared" si="29"/>
        <v>0</v>
      </c>
      <c r="I407" s="38"/>
    </row>
    <row r="408" spans="2:9">
      <c r="B408" s="35" t="s">
        <v>249</v>
      </c>
      <c r="C408" s="285" t="s">
        <v>250</v>
      </c>
      <c r="D408" s="37">
        <f>'Tab C'!I544+'Tab C'!I545+'Tab C'!I546+'Tab C'!I547++'Tab C'!I548+'Tab C'!I549+'Tab C'!I550+'Tab C'!I551+'Tab C'!I552+'Tab C'!I553+'Tab C'!I568+'Tab C'!I572+'Tab C'!I574+'Tab C'!I578+'Tab C'!I555+'Tab C'!I579+'Tab C'!I581</f>
        <v>0</v>
      </c>
      <c r="E408" s="37">
        <f>'Tab C'!J544+'Tab C'!J545+'Tab C'!J546+'Tab C'!J547++'Tab C'!J548+'Tab C'!J549+'Tab C'!J550+'Tab C'!J551+'Tab C'!J552+'Tab C'!J553+'Tab C'!J568+'Tab C'!J572+'Tab C'!J574+'Tab C'!J578+'Tab C'!J555+'Tab C'!J579+'Tab C'!J581</f>
        <v>0</v>
      </c>
      <c r="F408" s="264">
        <f>'Tab C'!K544+'Tab C'!K545+'Tab C'!K546+'Tab C'!K547++'Tab C'!K548+'Tab C'!K549+'Tab C'!K550+'Tab C'!K551+'Tab C'!K552+'Tab C'!K553+'Tab C'!K568+'Tab C'!K572+'Tab C'!K574+'Tab C'!K578+'Tab C'!K555+'Tab C'!K579+'Tab C'!K581</f>
        <v>0</v>
      </c>
      <c r="G408" s="264" t="e">
        <f t="shared" si="28"/>
        <v>#DIV/0!</v>
      </c>
      <c r="H408" s="265">
        <f t="shared" si="29"/>
        <v>0</v>
      </c>
      <c r="I408" s="38"/>
    </row>
    <row r="409" spans="2:9" ht="22.5">
      <c r="B409" s="30" t="s">
        <v>848</v>
      </c>
      <c r="C409" s="286" t="s">
        <v>251</v>
      </c>
      <c r="D409" s="32">
        <f>SUM(D410:D410)</f>
        <v>0</v>
      </c>
      <c r="E409" s="32">
        <f>SUM(E410:E410)</f>
        <v>0</v>
      </c>
      <c r="F409" s="32">
        <f>SUM(F410:F410)</f>
        <v>0</v>
      </c>
      <c r="G409" s="32" t="e">
        <f t="shared" si="28"/>
        <v>#DIV/0!</v>
      </c>
      <c r="H409" s="33">
        <f t="shared" si="29"/>
        <v>0</v>
      </c>
      <c r="I409" s="34"/>
    </row>
    <row r="410" spans="2:9">
      <c r="B410" s="35" t="s">
        <v>849</v>
      </c>
      <c r="C410" s="36" t="s">
        <v>253</v>
      </c>
      <c r="D410" s="37">
        <f>'Tab C'!I667</f>
        <v>0</v>
      </c>
      <c r="E410" s="37">
        <f>'Tab C'!J667</f>
        <v>0</v>
      </c>
      <c r="F410" s="264">
        <f>'Tab C'!K667</f>
        <v>0</v>
      </c>
      <c r="G410" s="264" t="e">
        <f t="shared" si="28"/>
        <v>#DIV/0!</v>
      </c>
      <c r="H410" s="265">
        <f t="shared" si="29"/>
        <v>0</v>
      </c>
      <c r="I410" s="34"/>
    </row>
    <row r="411" spans="2:9">
      <c r="B411" s="30" t="s">
        <v>254</v>
      </c>
      <c r="C411" s="31" t="s">
        <v>255</v>
      </c>
      <c r="D411" s="32">
        <f>SUM(D412:D414)</f>
        <v>1950</v>
      </c>
      <c r="E411" s="32">
        <f>SUM(E412:E414)</f>
        <v>1822.91</v>
      </c>
      <c r="F411" s="32">
        <f>SUM(F412:F414)</f>
        <v>93.482564102564098</v>
      </c>
      <c r="G411" s="32">
        <f t="shared" si="28"/>
        <v>5.1282051282051277</v>
      </c>
      <c r="H411" s="33">
        <f t="shared" si="29"/>
        <v>6.2321709401709398E-2</v>
      </c>
      <c r="I411" s="34"/>
    </row>
    <row r="412" spans="2:9">
      <c r="B412" s="35" t="s">
        <v>256</v>
      </c>
      <c r="C412" s="40" t="s">
        <v>257</v>
      </c>
      <c r="D412" s="37">
        <f>'Tab C'!I587+'Tab C'!I586+'Tab C'!I595+'Tab C'!I596+'Tab C'!I597+'Tab C'!I598+'Tab C'!I599+'Tab C'!I701</f>
        <v>0</v>
      </c>
      <c r="E412" s="37">
        <f>'Tab C'!J587+'Tab C'!J586+'Tab C'!J595+'Tab C'!J596+'Tab C'!J597+'Tab C'!J598+'Tab C'!J599+'Tab C'!J701</f>
        <v>0</v>
      </c>
      <c r="F412" s="37">
        <f>'Tab C'!K587+'Tab C'!K586+'Tab C'!K595+'Tab C'!K596+'Tab C'!K597+'Tab C'!K598+'Tab C'!K599+'Tab C'!K701</f>
        <v>0</v>
      </c>
      <c r="G412" s="264" t="e">
        <f t="shared" si="28"/>
        <v>#DIV/0!</v>
      </c>
      <c r="H412" s="265">
        <f t="shared" si="29"/>
        <v>0</v>
      </c>
      <c r="I412" s="38"/>
    </row>
    <row r="413" spans="2:9">
      <c r="B413" s="35" t="s">
        <v>258</v>
      </c>
      <c r="C413" s="36" t="s">
        <v>259</v>
      </c>
      <c r="D413" s="37">
        <f>'Tab C'!I651+'Tab C'!I655+'Tab C'!I677+'Tab C'!I666</f>
        <v>0</v>
      </c>
      <c r="E413" s="37">
        <f>'Tab C'!J651+'Tab C'!J655+'Tab C'!J677+'Tab C'!J666</f>
        <v>0</v>
      </c>
      <c r="F413" s="37">
        <f>'Tab C'!K651+'Tab C'!K655+'Tab C'!K677+'Tab C'!K666</f>
        <v>0</v>
      </c>
      <c r="G413" s="264" t="e">
        <f t="shared" si="28"/>
        <v>#DIV/0!</v>
      </c>
      <c r="H413" s="265">
        <f t="shared" si="29"/>
        <v>0</v>
      </c>
      <c r="I413" s="38"/>
    </row>
    <row r="414" spans="2:9">
      <c r="B414" s="35" t="s">
        <v>260</v>
      </c>
      <c r="C414" s="36" t="s">
        <v>850</v>
      </c>
      <c r="D414" s="37">
        <f>'Tab C'!I427+'Tab C'!I451+'Tab C'!I540+'Tab C'!I556+'Tab C'!I557+'Tab C'!I558+'Tab C'!I559+'Tab C'!I560+'Tab C'!I563+'Tab C'!I566+'Tab C'!I567+'Tab C'!I569+'Tab C'!I571+'Tab C'!I600+'Tab C'!I601+'Tab C'!I602+'Tab C'!I603+'Tab C'!I604+'Tab C'!I605+'Tab C'!I641+'Tab C'!I642+'Tab C'!I643+'Tab C'!I644+'Tab C'!I645+'Tab C'!I646+'Tab C'!I647+'Tab C'!I648+'Tab C'!I649+'Tab C'!I650+'Tab C'!I652+'Tab C'!I653+'Tab C'!I654+'Tab C'!I656+'Tab C'!I659+'Tab C'!I664+'Tab C'!I668+'Tab C'!I672+'Tab C'!I673+'Tab C'!I674+'Tab C'!I684+'Tab C'!I685+'Tab C'!I686+'Tab C'!I688+'Tab C'!I690+'Tab C'!I691+'Tab C'!I692+'Tab C'!I694+'Tab C'!I695+'Tab C'!I697+'Tab C'!I698+'Tab C'!I699+'Tab C'!I702+'Tab C'!I703+'Tab C'!I704+'Tab C'!I705+'Tab C'!I706+'Tab C'!I707+'Tab C'!I708+'Tab C'!I710+'Tab C'!I711+'Tab C'!I734+'Tab C'!I554+'Tab C'!I561+'Tab C'!I562+'Tab C'!I570+'Tab C'!I665+'Tab C'!I683+'Tab C'!I709+'Tab C'!I687+'Tab C'!I689+'Tab C'!I700</f>
        <v>1950</v>
      </c>
      <c r="E414" s="37">
        <f>'Tab C'!J427+'Tab C'!J451+'Tab C'!J540+'Tab C'!J556+'Tab C'!J557+'Tab C'!J558+'Tab C'!J559+'Tab C'!J560+'Tab C'!J563+'Tab C'!J566+'Tab C'!J567+'Tab C'!J569+'Tab C'!J571+'Tab C'!J600+'Tab C'!J601+'Tab C'!J602+'Tab C'!J603+'Tab C'!J604+'Tab C'!J605+'Tab C'!J641+'Tab C'!J642+'Tab C'!J643+'Tab C'!J644+'Tab C'!J645+'Tab C'!J646+'Tab C'!J647+'Tab C'!J648+'Tab C'!J649+'Tab C'!J650+'Tab C'!J652+'Tab C'!J653+'Tab C'!J654+'Tab C'!J656+'Tab C'!J659+'Tab C'!J664+'Tab C'!J668+'Tab C'!J672+'Tab C'!J673+'Tab C'!J674+'Tab C'!J684+'Tab C'!J685+'Tab C'!J686+'Tab C'!J688+'Tab C'!J690+'Tab C'!J691+'Tab C'!J692+'Tab C'!J694+'Tab C'!J695+'Tab C'!J697+'Tab C'!J698+'Tab C'!J699+'Tab C'!J702+'Tab C'!J703+'Tab C'!J704+'Tab C'!J705+'Tab C'!J706+'Tab C'!J707+'Tab C'!J708+'Tab C'!J710+'Tab C'!J711+'Tab C'!J734+'Tab C'!J554+'Tab C'!J561+'Tab C'!J562+'Tab C'!J570+'Tab C'!J665+'Tab C'!J683+'Tab C'!J709+'Tab C'!J687+'Tab C'!J689+'Tab C'!J700</f>
        <v>1822.91</v>
      </c>
      <c r="F414" s="37">
        <f>'Tab C'!K427+'Tab C'!K451+'Tab C'!K540+'Tab C'!K556+'Tab C'!K557+'Tab C'!K558+'Tab C'!K559+'Tab C'!K560+'Tab C'!K563+'Tab C'!K566+'Tab C'!K567+'Tab C'!K569+'Tab C'!K571+'Tab C'!K600+'Tab C'!K601+'Tab C'!K602+'Tab C'!K603+'Tab C'!K604+'Tab C'!K605+'Tab C'!K641+'Tab C'!K642+'Tab C'!K643+'Tab C'!K644+'Tab C'!K645+'Tab C'!K646+'Tab C'!K647+'Tab C'!K648+'Tab C'!K649+'Tab C'!K650+'Tab C'!K652+'Tab C'!K653+'Tab C'!K654+'Tab C'!K656+'Tab C'!K659+'Tab C'!K664+'Tab C'!K668+'Tab C'!K672+'Tab C'!K673+'Tab C'!K674+'Tab C'!K684+'Tab C'!K685+'Tab C'!K686+'Tab C'!K688+'Tab C'!K690+'Tab C'!K691+'Tab C'!K692+'Tab C'!K694+'Tab C'!K695+'Tab C'!K697+'Tab C'!K698+'Tab C'!K699+'Tab C'!K702+'Tab C'!K703+'Tab C'!K704+'Tab C'!K705+'Tab C'!K706+'Tab C'!K707+'Tab C'!K708+'Tab C'!K710+'Tab C'!K711+'Tab C'!K734+'Tab C'!K554+'Tab C'!K561+'Tab C'!K562+'Tab C'!K570+'Tab C'!K665+'Tab C'!K683+'Tab C'!K709+'Tab C'!K687+'Tab C'!K689+'Tab C'!K700</f>
        <v>93.482564102564098</v>
      </c>
      <c r="G414" s="264">
        <f t="shared" si="28"/>
        <v>5.1282051282051277</v>
      </c>
      <c r="H414" s="265">
        <f t="shared" si="29"/>
        <v>6.2321709401709398E-2</v>
      </c>
      <c r="I414" s="38"/>
    </row>
    <row r="415" spans="2:9">
      <c r="B415" s="30" t="s">
        <v>261</v>
      </c>
      <c r="C415" s="31" t="s">
        <v>262</v>
      </c>
      <c r="D415" s="32">
        <f>SUM(D416)</f>
        <v>0</v>
      </c>
      <c r="E415" s="32">
        <f>SUM(E416)</f>
        <v>0</v>
      </c>
      <c r="F415" s="32">
        <f>SUM(F416)</f>
        <v>0</v>
      </c>
      <c r="G415" s="266" t="e">
        <f t="shared" si="28"/>
        <v>#DIV/0!</v>
      </c>
      <c r="H415" s="33">
        <f t="shared" si="29"/>
        <v>0</v>
      </c>
      <c r="I415" s="34"/>
    </row>
    <row r="416" spans="2:9" ht="16.5" customHeight="1">
      <c r="B416" s="35" t="s">
        <v>263</v>
      </c>
      <c r="C416" s="39" t="s">
        <v>264</v>
      </c>
      <c r="D416" s="37">
        <f>'Tab C'!I788+'Tab C'!I789+'Tab C'!I790</f>
        <v>0</v>
      </c>
      <c r="E416" s="264">
        <f>'Tab C'!J788+'Tab C'!J789+'Tab C'!J790</f>
        <v>0</v>
      </c>
      <c r="F416" s="264">
        <f>'Tab C'!K788+'Tab C'!K789+'Tab C'!K790</f>
        <v>0</v>
      </c>
      <c r="G416" s="267" t="e">
        <f t="shared" si="28"/>
        <v>#DIV/0!</v>
      </c>
      <c r="H416" s="265">
        <f t="shared" si="29"/>
        <v>0</v>
      </c>
      <c r="I416" s="38"/>
    </row>
    <row r="417" spans="2:9" ht="22.5">
      <c r="B417" s="30" t="s">
        <v>265</v>
      </c>
      <c r="C417" s="287" t="s">
        <v>266</v>
      </c>
      <c r="D417" s="32">
        <f>SUM(D418:D421)</f>
        <v>0</v>
      </c>
      <c r="E417" s="32">
        <f>SUM(E418:E421)</f>
        <v>0</v>
      </c>
      <c r="F417" s="32">
        <f>SUM(F418:F421)</f>
        <v>0</v>
      </c>
      <c r="G417" s="32" t="e">
        <f t="shared" si="28"/>
        <v>#DIV/0!</v>
      </c>
      <c r="H417" s="33">
        <f t="shared" si="29"/>
        <v>0</v>
      </c>
      <c r="I417" s="42"/>
    </row>
    <row r="418" spans="2:9">
      <c r="B418" s="35" t="s">
        <v>267</v>
      </c>
      <c r="C418" s="40" t="s">
        <v>268</v>
      </c>
      <c r="D418" s="37">
        <f>'Tab C'!I593+'Tab C'!I767+'Tab C'!I768+'Tab C'!I769+'Tab C'!I770+'Tab C'!I771+'Tab C'!I772+'Tab C'!I773+'Tab C'!I775+'Tab C'!I801+'Tab C'!I807+'Tab C'!I808+'Tab C'!I809+'Tab C'!I675+'Tab C'!I676+'Tab C'!I594+'Tab C'!I774</f>
        <v>0</v>
      </c>
      <c r="E418" s="37">
        <f>'Tab C'!J593+'Tab C'!J767+'Tab C'!J768+'Tab C'!J769+'Tab C'!J770+'Tab C'!J771+'Tab C'!J772+'Tab C'!J773+'Tab C'!J775+'Tab C'!J801+'Tab C'!J807+'Tab C'!J808+'Tab C'!J809+'Tab C'!J675+'Tab C'!J676+'Tab C'!J594+'Tab C'!J774</f>
        <v>0</v>
      </c>
      <c r="F418" s="264">
        <f>'Tab C'!K593+'Tab C'!K767+'Tab C'!K768+'Tab C'!K769+'Tab C'!K770+'Tab C'!K771+'Tab C'!K772+'Tab C'!K773+'Tab C'!K775+'Tab C'!K801+'Tab C'!K807+'Tab C'!K808+'Tab C'!K809+'Tab C'!K675+'Tab C'!K676+'Tab C'!K594+'Tab C'!K774</f>
        <v>0</v>
      </c>
      <c r="G418" s="264" t="e">
        <f t="shared" si="28"/>
        <v>#DIV/0!</v>
      </c>
      <c r="H418" s="265">
        <f t="shared" si="29"/>
        <v>0</v>
      </c>
      <c r="I418" s="42"/>
    </row>
    <row r="419" spans="2:9">
      <c r="B419" s="35" t="s">
        <v>269</v>
      </c>
      <c r="C419" s="36" t="s">
        <v>270</v>
      </c>
      <c r="D419" s="37">
        <f>'Tab C'!I718+'Tab C'!I719+'Tab C'!I720+'Tab C'!I721+'Tab C'!I722+'Tab C'!I723+'Tab C'!I724+'Tab C'!I725+'Tab C'!I726+'Tab C'!I727+'Tab C'!I728+'Tab C'!I732+'Tab C'!I736+'Tab C'!I763+'Tab C'!I764+'Tab C'!I765+'Tab C'!I766+'Tab C'!I783++'Tab C'!I799+'Tab C'!I800+'Tab C'!I806+'Tab C'!I792+'Tab C'!I793</f>
        <v>0</v>
      </c>
      <c r="E419" s="37">
        <f>'Tab C'!J718+'Tab C'!J719+'Tab C'!J720+'Tab C'!J721+'Tab C'!J722+'Tab C'!J723+'Tab C'!J724+'Tab C'!J725+'Tab C'!J726+'Tab C'!J727+'Tab C'!J728+'Tab C'!J732+'Tab C'!J736+'Tab C'!J763+'Tab C'!J764+'Tab C'!J765+'Tab C'!J766+'Tab C'!J783++'Tab C'!J799+'Tab C'!J800+'Tab C'!J806+'Tab C'!J792+'Tab C'!J793</f>
        <v>0</v>
      </c>
      <c r="F419" s="264">
        <f>'Tab C'!K718+'Tab C'!K719+'Tab C'!K720+'Tab C'!K721+'Tab C'!K722+'Tab C'!K723+'Tab C'!K724+'Tab C'!K725+'Tab C'!K726+'Tab C'!K727+'Tab C'!K728+'Tab C'!K732+'Tab C'!K736+'Tab C'!K763+'Tab C'!K764+'Tab C'!K765+'Tab C'!K766+'Tab C'!K783++'Tab C'!K799+'Tab C'!K800+'Tab C'!K806+'Tab C'!K792+'Tab C'!K793</f>
        <v>0</v>
      </c>
      <c r="G419" s="264" t="e">
        <f t="shared" si="28"/>
        <v>#DIV/0!</v>
      </c>
      <c r="H419" s="265">
        <f t="shared" si="29"/>
        <v>0</v>
      </c>
      <c r="I419" s="42"/>
    </row>
    <row r="420" spans="2:9" ht="22.5">
      <c r="B420" s="35" t="s">
        <v>271</v>
      </c>
      <c r="C420" s="285" t="s">
        <v>272</v>
      </c>
      <c r="D420" s="37">
        <f>'Tab C'!I729</f>
        <v>0</v>
      </c>
      <c r="E420" s="37">
        <f>'Tab C'!J729</f>
        <v>0</v>
      </c>
      <c r="F420" s="264">
        <f>'Tab C'!K729</f>
        <v>0</v>
      </c>
      <c r="G420" s="264" t="e">
        <f t="shared" si="28"/>
        <v>#DIV/0!</v>
      </c>
      <c r="H420" s="265">
        <f t="shared" si="29"/>
        <v>0</v>
      </c>
      <c r="I420" s="38"/>
    </row>
    <row r="421" spans="2:9" ht="22.5">
      <c r="B421" s="35" t="s">
        <v>273</v>
      </c>
      <c r="C421" s="285" t="s">
        <v>274</v>
      </c>
      <c r="D421" s="37">
        <f>'Tab C'!I784+'Tab C'!I802</f>
        <v>0</v>
      </c>
      <c r="E421" s="37">
        <f>'Tab C'!J784+'Tab C'!J802</f>
        <v>0</v>
      </c>
      <c r="F421" s="264">
        <f>'Tab C'!K784+'Tab C'!K802</f>
        <v>0</v>
      </c>
      <c r="G421" s="264" t="e">
        <f t="shared" si="28"/>
        <v>#DIV/0!</v>
      </c>
      <c r="H421" s="265">
        <f t="shared" si="29"/>
        <v>0</v>
      </c>
      <c r="I421" s="38"/>
    </row>
    <row r="422" spans="2:9">
      <c r="B422" s="30" t="s">
        <v>275</v>
      </c>
      <c r="C422" s="31" t="s">
        <v>276</v>
      </c>
      <c r="D422" s="32">
        <f>SUM(D423:D425)</f>
        <v>0</v>
      </c>
      <c r="E422" s="32">
        <f>SUM(E423:E425)</f>
        <v>0</v>
      </c>
      <c r="F422" s="32">
        <f>SUM(F423:F425)</f>
        <v>0</v>
      </c>
      <c r="G422" s="32" t="e">
        <f t="shared" si="28"/>
        <v>#DIV/0!</v>
      </c>
      <c r="H422" s="33">
        <f t="shared" si="29"/>
        <v>0</v>
      </c>
      <c r="I422" s="34"/>
    </row>
    <row r="423" spans="2:9">
      <c r="B423" s="35" t="s">
        <v>277</v>
      </c>
      <c r="C423" s="36" t="s">
        <v>278</v>
      </c>
      <c r="D423" s="37">
        <f>'Tab C'!I777+'Tab C'!I778+'Tab C'!I779+'Tab C'!I791</f>
        <v>0</v>
      </c>
      <c r="E423" s="37">
        <f>'Tab C'!J777+'Tab C'!J778+'Tab C'!J779+'Tab C'!J791</f>
        <v>0</v>
      </c>
      <c r="F423" s="264">
        <f>'Tab C'!K777+'Tab C'!K778+'Tab C'!K779+'Tab C'!K791</f>
        <v>0</v>
      </c>
      <c r="G423" s="264" t="e">
        <f t="shared" si="28"/>
        <v>#DIV/0!</v>
      </c>
      <c r="H423" s="265">
        <f t="shared" si="29"/>
        <v>0</v>
      </c>
      <c r="I423" s="38"/>
    </row>
    <row r="424" spans="2:9">
      <c r="B424" s="35" t="s">
        <v>279</v>
      </c>
      <c r="C424" s="36" t="s">
        <v>280</v>
      </c>
      <c r="D424" s="37">
        <f>'Tab C'!I744</f>
        <v>0</v>
      </c>
      <c r="E424" s="37">
        <f>'Tab C'!J744</f>
        <v>0</v>
      </c>
      <c r="F424" s="264">
        <f>'Tab C'!K744</f>
        <v>0</v>
      </c>
      <c r="G424" s="264" t="e">
        <f t="shared" si="28"/>
        <v>#DIV/0!</v>
      </c>
      <c r="H424" s="265">
        <f t="shared" si="29"/>
        <v>0</v>
      </c>
      <c r="I424" s="38"/>
    </row>
    <row r="425" spans="2:9">
      <c r="B425" s="35" t="s">
        <v>281</v>
      </c>
      <c r="C425" s="36" t="s">
        <v>282</v>
      </c>
      <c r="D425" s="37">
        <f>'Tab C'!I810</f>
        <v>0</v>
      </c>
      <c r="E425" s="37">
        <f>'Tab C'!J810</f>
        <v>0</v>
      </c>
      <c r="F425" s="37">
        <f>'Tab C'!K810</f>
        <v>0</v>
      </c>
      <c r="G425" s="267" t="e">
        <f t="shared" si="28"/>
        <v>#DIV/0!</v>
      </c>
      <c r="H425" s="265">
        <f t="shared" si="29"/>
        <v>0</v>
      </c>
      <c r="I425" s="38"/>
    </row>
    <row r="426" spans="2:9">
      <c r="B426" s="30" t="s">
        <v>283</v>
      </c>
      <c r="C426" s="31" t="s">
        <v>284</v>
      </c>
      <c r="D426" s="32">
        <f>SUM(D427:D431)</f>
        <v>0</v>
      </c>
      <c r="E426" s="32">
        <f>SUM(E427:E431)</f>
        <v>0</v>
      </c>
      <c r="F426" s="32">
        <f>SUM(F427:F431)</f>
        <v>0</v>
      </c>
      <c r="G426" s="32" t="e">
        <f t="shared" si="28"/>
        <v>#DIV/0!</v>
      </c>
      <c r="H426" s="33">
        <f t="shared" si="29"/>
        <v>0</v>
      </c>
      <c r="I426" s="34"/>
    </row>
    <row r="427" spans="2:9">
      <c r="B427" s="35" t="s">
        <v>285</v>
      </c>
      <c r="C427" s="36" t="s">
        <v>286</v>
      </c>
      <c r="D427" s="37">
        <f>'Tab C'!I632</f>
        <v>0</v>
      </c>
      <c r="E427" s="267">
        <f>'Tab C'!J632</f>
        <v>0</v>
      </c>
      <c r="F427" s="267">
        <f>'Tab C'!K632</f>
        <v>0</v>
      </c>
      <c r="G427" s="267" t="e">
        <f t="shared" si="28"/>
        <v>#DIV/0!</v>
      </c>
      <c r="H427" s="268">
        <f t="shared" si="29"/>
        <v>0</v>
      </c>
      <c r="I427" s="38"/>
    </row>
    <row r="428" spans="2:9">
      <c r="B428" s="35" t="s">
        <v>287</v>
      </c>
      <c r="C428" s="36" t="s">
        <v>288</v>
      </c>
      <c r="D428" s="37">
        <v>0</v>
      </c>
      <c r="E428" s="267">
        <v>0</v>
      </c>
      <c r="F428" s="267">
        <v>0</v>
      </c>
      <c r="G428" s="267" t="e">
        <f t="shared" si="28"/>
        <v>#DIV/0!</v>
      </c>
      <c r="H428" s="268">
        <f t="shared" si="29"/>
        <v>0</v>
      </c>
      <c r="I428" s="38"/>
    </row>
    <row r="429" spans="2:9">
      <c r="B429" s="35" t="s">
        <v>289</v>
      </c>
      <c r="C429" s="36" t="s">
        <v>290</v>
      </c>
      <c r="D429" s="37">
        <f>'Tab C'!I631+'Tab C'!I730+'Tab C'!I737+'Tab C'!I738+'Tab C'!I739+'Tab C'!I740+'Tab C'!I745+'Tab C'!I747+'Tab C'!I750+'Tab C'!I776+'Tab C'!I780+'Tab C'!I781+'Tab C'!I803+'Tab C'!I748+'Tab C'!I749+'Tab C'!I731</f>
        <v>0</v>
      </c>
      <c r="E429" s="267">
        <f>'Tab C'!J631+'Tab C'!J730+'Tab C'!J737+'Tab C'!J738+'Tab C'!J739+'Tab C'!J740+'Tab C'!J745+'Tab C'!J747+'Tab C'!J750+'Tab C'!J776+'Tab C'!J780+'Tab C'!J781+'Tab C'!J803+'Tab C'!J748+'Tab C'!J749+'Tab C'!J731</f>
        <v>0</v>
      </c>
      <c r="F429" s="267">
        <f>'Tab C'!K631+'Tab C'!K730+'Tab C'!K737+'Tab C'!K738+'Tab C'!K739+'Tab C'!K740+'Tab C'!K745+'Tab C'!K747+'Tab C'!K750+'Tab C'!K776+'Tab C'!K780+'Tab C'!K781+'Tab C'!K803+'Tab C'!K748+'Tab C'!K749+'Tab C'!K731</f>
        <v>0</v>
      </c>
      <c r="G429" s="267" t="e">
        <f t="shared" si="28"/>
        <v>#DIV/0!</v>
      </c>
      <c r="H429" s="268">
        <f t="shared" si="29"/>
        <v>0</v>
      </c>
      <c r="I429" s="263"/>
    </row>
    <row r="430" spans="2:9">
      <c r="B430" s="35" t="s">
        <v>291</v>
      </c>
      <c r="C430" s="36" t="s">
        <v>292</v>
      </c>
      <c r="D430" s="37">
        <f>'Tab C'!I733+'Tab C'!I741+'Tab C'!I742+'Tab C'!I751+'Tab C'!I752+'Tab C'!I753+'Tab C'!I754+'Tab C'!I755+'Tab C'!I756+'Tab C'!I757+'Tab C'!I758+'Tab C'!I759+'Tab C'!I760+'Tab C'!I761+'Tab C'!I762+'Tab C'!I794+'Tab C'!I795+'Tab C'!I798+'Tab C'!I805</f>
        <v>0</v>
      </c>
      <c r="E430" s="267">
        <f>'Tab C'!J733+'Tab C'!J741+'Tab C'!J742+'Tab C'!J751+'Tab C'!J752+'Tab C'!J753+'Tab C'!J754+'Tab C'!J755+'Tab C'!J756+'Tab C'!J757+'Tab C'!J758+'Tab C'!J759+'Tab C'!J760+'Tab C'!J761+'Tab C'!J762+'Tab C'!J794+'Tab C'!J795+'Tab C'!J798+'Tab C'!J805</f>
        <v>0</v>
      </c>
      <c r="F430" s="267">
        <f>'Tab C'!K733+'Tab C'!K741+'Tab C'!K742+'Tab C'!K751+'Tab C'!K752+'Tab C'!K753+'Tab C'!K754+'Tab C'!K755+'Tab C'!K756+'Tab C'!K757+'Tab C'!K758+'Tab C'!K759+'Tab C'!K760+'Tab C'!K761+'Tab C'!K762+'Tab C'!K794+'Tab C'!K795+'Tab C'!K798+'Tab C'!K805</f>
        <v>0</v>
      </c>
      <c r="G430" s="267" t="e">
        <f t="shared" si="28"/>
        <v>#DIV/0!</v>
      </c>
      <c r="H430" s="268">
        <f t="shared" si="29"/>
        <v>0</v>
      </c>
      <c r="I430" s="38"/>
    </row>
    <row r="431" spans="2:9">
      <c r="B431" s="35" t="s">
        <v>293</v>
      </c>
      <c r="C431" s="36" t="s">
        <v>294</v>
      </c>
      <c r="D431" s="37">
        <f>'Tab C'!I743+'Tab C'!I746</f>
        <v>0</v>
      </c>
      <c r="E431" s="267">
        <f>'Tab C'!J743+'Tab C'!J746</f>
        <v>0</v>
      </c>
      <c r="F431" s="267">
        <f>'Tab C'!K743+'Tab C'!K746</f>
        <v>0</v>
      </c>
      <c r="G431" s="267" t="e">
        <f t="shared" si="28"/>
        <v>#DIV/0!</v>
      </c>
      <c r="H431" s="268">
        <f t="shared" si="29"/>
        <v>0</v>
      </c>
      <c r="I431" s="38"/>
    </row>
    <row r="432" spans="2:9">
      <c r="B432" s="43"/>
      <c r="C432" s="31" t="s">
        <v>295</v>
      </c>
      <c r="D432" s="32">
        <f>D390+D396+D399+D402+D409+D411+D415+D417+D422+D426</f>
        <v>5649370</v>
      </c>
      <c r="E432" s="32">
        <f>E390+E396+E399+E402+E409+E411+E415+E417+E422+E426</f>
        <v>5116015.67</v>
      </c>
      <c r="F432" s="32" t="e">
        <f>F390+F396+F399+F402+F409+F411+F415+F417+F422+F426</f>
        <v>#DIV/0!</v>
      </c>
      <c r="G432" s="32" t="e">
        <f t="shared" si="28"/>
        <v>#DIV/0!</v>
      </c>
      <c r="H432" s="33" t="e">
        <f t="shared" si="29"/>
        <v>#DIV/0!</v>
      </c>
      <c r="I432" s="34"/>
    </row>
  </sheetData>
  <autoFilter ref="C1:C126"/>
  <pageMargins left="0.46" right="0.31496062992125984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0"/>
  <sheetViews>
    <sheetView zoomScale="156" zoomScaleNormal="156" workbookViewId="0">
      <selection sqref="A1:I250"/>
    </sheetView>
  </sheetViews>
  <sheetFormatPr defaultRowHeight="11.25"/>
  <cols>
    <col min="1" max="1" width="7.7109375" style="5" customWidth="1"/>
    <col min="2" max="2" width="6.140625" style="5" customWidth="1"/>
    <col min="3" max="3" width="56.140625" style="17" customWidth="1"/>
    <col min="4" max="4" width="13.42578125" style="5" customWidth="1"/>
    <col min="5" max="5" width="17.42578125" style="5" customWidth="1"/>
    <col min="6" max="6" width="16.7109375" style="5" customWidth="1"/>
    <col min="7" max="7" width="7.28515625" style="5" customWidth="1"/>
    <col min="8" max="8" width="8.85546875" style="5" customWidth="1"/>
    <col min="9" max="9" width="5.5703125" style="5" customWidth="1"/>
    <col min="10" max="16384" width="9.140625" style="5"/>
  </cols>
  <sheetData>
    <row r="1" spans="1:9">
      <c r="A1" s="72" t="s">
        <v>706</v>
      </c>
      <c r="B1" s="69"/>
      <c r="C1" s="79"/>
      <c r="D1" s="69"/>
      <c r="E1" s="69"/>
      <c r="F1" s="69"/>
      <c r="G1" s="69"/>
      <c r="H1" s="82" t="s">
        <v>0</v>
      </c>
      <c r="I1" s="83"/>
    </row>
    <row r="2" spans="1:9" s="8" customFormat="1" ht="45.75" customHeight="1">
      <c r="A2" s="84" t="s">
        <v>88</v>
      </c>
      <c r="B2" s="85" t="s">
        <v>744</v>
      </c>
      <c r="C2" s="85" t="s">
        <v>680</v>
      </c>
      <c r="D2" s="2" t="s">
        <v>917</v>
      </c>
      <c r="E2" s="2" t="s">
        <v>961</v>
      </c>
      <c r="F2" s="6" t="s">
        <v>956</v>
      </c>
      <c r="G2" s="7" t="s">
        <v>914</v>
      </c>
      <c r="H2" s="2" t="s">
        <v>3</v>
      </c>
      <c r="I2" s="252" t="s">
        <v>921</v>
      </c>
    </row>
    <row r="3" spans="1:9">
      <c r="A3" s="86">
        <v>1</v>
      </c>
      <c r="B3" s="87">
        <v>2</v>
      </c>
      <c r="C3" s="88">
        <v>3</v>
      </c>
      <c r="D3" s="89">
        <v>4</v>
      </c>
      <c r="E3" s="238">
        <v>5</v>
      </c>
      <c r="F3" s="90">
        <v>6</v>
      </c>
      <c r="G3" s="91">
        <v>7</v>
      </c>
      <c r="H3" s="91">
        <v>8</v>
      </c>
      <c r="I3" s="71"/>
    </row>
    <row r="4" spans="1:9">
      <c r="A4" s="92">
        <v>610000</v>
      </c>
      <c r="B4" s="93"/>
      <c r="C4" s="94" t="s">
        <v>89</v>
      </c>
      <c r="D4" s="95">
        <f>D5+D18+D24+D113+D158+D167</f>
        <v>15717510</v>
      </c>
      <c r="E4" s="95">
        <f>E5+E18+E24+E113+E158+E167</f>
        <v>15717510</v>
      </c>
      <c r="F4" s="239">
        <f>F5+F18+F24+F113+F158+F167</f>
        <v>12995189</v>
      </c>
      <c r="G4" s="239">
        <f>F4/E4*100</f>
        <v>82.679692903010718</v>
      </c>
      <c r="H4" s="240">
        <f>F4/F$249</f>
        <v>0.68597944744883066</v>
      </c>
      <c r="I4" s="74"/>
    </row>
    <row r="5" spans="1:9">
      <c r="A5" s="92">
        <v>611000</v>
      </c>
      <c r="B5" s="93"/>
      <c r="C5" s="94" t="s">
        <v>90</v>
      </c>
      <c r="D5" s="95">
        <f>D6+D11</f>
        <v>5257430</v>
      </c>
      <c r="E5" s="95">
        <f>E6+E11</f>
        <v>5257430</v>
      </c>
      <c r="F5" s="241">
        <f>F6+F11</f>
        <v>4295329.45</v>
      </c>
      <c r="G5" s="239">
        <f t="shared" ref="G5:G69" si="0">F5/E5*100</f>
        <v>81.700173849200084</v>
      </c>
      <c r="H5" s="240">
        <f t="shared" ref="H5:H69" si="1">F5/F$249</f>
        <v>0.22673835084058339</v>
      </c>
      <c r="I5" s="74"/>
    </row>
    <row r="6" spans="1:9">
      <c r="A6" s="92">
        <v>611100</v>
      </c>
      <c r="B6" s="93"/>
      <c r="C6" s="94" t="s">
        <v>91</v>
      </c>
      <c r="D6" s="95">
        <f>SUM(D7:D10)</f>
        <v>4537400</v>
      </c>
      <c r="E6" s="95">
        <f>SUM(E7:E10)</f>
        <v>4537400</v>
      </c>
      <c r="F6" s="241">
        <f>SUM(F7:F10)</f>
        <v>3752194.97</v>
      </c>
      <c r="G6" s="239">
        <f t="shared" si="0"/>
        <v>82.694824569136514</v>
      </c>
      <c r="H6" s="240">
        <f t="shared" si="1"/>
        <v>0.19806781049824532</v>
      </c>
      <c r="I6" s="74"/>
    </row>
    <row r="7" spans="1:9">
      <c r="A7" s="10">
        <v>611110</v>
      </c>
      <c r="B7" s="12" t="s">
        <v>753</v>
      </c>
      <c r="C7" s="61" t="s">
        <v>92</v>
      </c>
      <c r="D7" s="96">
        <f>'Tab C'!H28+'Tab C'!H47+'Tab C'!H71+'Tab C'!H90+'Tab C'!H159+'Tab C'!H226+'Tab C'!H256+'Tab C'!H333+'Tab C'!H429+'Tab C'!H493+'Tab C'!H507</f>
        <v>3133400</v>
      </c>
      <c r="E7" s="96">
        <f>'Tab C'!I28+'Tab C'!I47+'Tab C'!I71+'Tab C'!I90+'Tab C'!I159+'Tab C'!I226+'Tab C'!I256+'Tab C'!I333+'Tab C'!I429+'Tab C'!I493+'Tab C'!I507</f>
        <v>3133400</v>
      </c>
      <c r="F7" s="242">
        <f>'Tab C'!J28+'Tab C'!J47+'Tab C'!J71+'Tab C'!J90+'Tab C'!J159+'Tab C'!J226+'Tab C'!J256+'Tab C'!J333+'Tab C'!J429+'Tab C'!J493+'Tab C'!J507</f>
        <v>2635405.04</v>
      </c>
      <c r="G7" s="243">
        <f t="shared" si="0"/>
        <v>84.106881981234437</v>
      </c>
      <c r="H7" s="244">
        <f t="shared" si="1"/>
        <v>0.1391156137200516</v>
      </c>
      <c r="I7" s="71"/>
    </row>
    <row r="8" spans="1:9">
      <c r="A8" s="93">
        <v>611131</v>
      </c>
      <c r="B8" s="12" t="s">
        <v>753</v>
      </c>
      <c r="C8" s="97" t="s">
        <v>93</v>
      </c>
      <c r="D8" s="96">
        <f>'Tab C'!H29+'Tab C'!H48+'Tab C'!H72+'Tab C'!H91+'Tab C'!H160+'Tab C'!H227+'Tab C'!H257+'Tab C'!H334+'Tab C'!H430+'Tab C'!H494+'Tab C'!H508</f>
        <v>769000</v>
      </c>
      <c r="E8" s="96">
        <f>'Tab C'!I29+'Tab C'!I48+'Tab C'!I72+'Tab C'!I91+'Tab C'!I160+'Tab C'!I227+'Tab C'!I257+'Tab C'!I334+'Tab C'!I430+'Tab C'!I494+'Tab C'!I508</f>
        <v>769000</v>
      </c>
      <c r="F8" s="242">
        <f>'Tab C'!J29+'Tab C'!J48+'Tab C'!J72+'Tab C'!J91+'Tab C'!J160+'Tab C'!J227+'Tab C'!J257+'Tab C'!J334+'Tab C'!J430+'Tab C'!J494+'Tab C'!J508</f>
        <v>612433.79</v>
      </c>
      <c r="G8" s="243">
        <f t="shared" si="0"/>
        <v>79.640284785435639</v>
      </c>
      <c r="H8" s="244">
        <f t="shared" si="1"/>
        <v>3.2328655848190682E-2</v>
      </c>
      <c r="I8" s="71"/>
    </row>
    <row r="9" spans="1:9">
      <c r="A9" s="93">
        <v>611132</v>
      </c>
      <c r="B9" s="12" t="s">
        <v>753</v>
      </c>
      <c r="C9" s="97" t="s">
        <v>94</v>
      </c>
      <c r="D9" s="96">
        <f>'Tab C'!H30+'Tab C'!H49+'Tab C'!H73+'Tab C'!H92+'Tab C'!H161+'Tab C'!H228+'Tab C'!H258+'Tab C'!H335+'Tab C'!H431+'Tab C'!H495+'Tab C'!H509</f>
        <v>567400</v>
      </c>
      <c r="E9" s="96">
        <f>'Tab C'!I30+'Tab C'!I49+'Tab C'!I73+'Tab C'!I92+'Tab C'!I161+'Tab C'!I228+'Tab C'!I258+'Tab C'!I335+'Tab C'!I431+'Tab C'!I495+'Tab C'!I509</f>
        <v>567400</v>
      </c>
      <c r="F9" s="242">
        <f>'Tab C'!J30+'Tab C'!J49+'Tab C'!J73+'Tab C'!J92+'Tab C'!J161+'Tab C'!J228+'Tab C'!J258+'Tab C'!J335+'Tab C'!J431+'Tab C'!J495+'Tab C'!J509</f>
        <v>449995.98000000004</v>
      </c>
      <c r="G9" s="243">
        <f t="shared" si="0"/>
        <v>79.308420867113156</v>
      </c>
      <c r="H9" s="244">
        <f t="shared" si="1"/>
        <v>2.3754021100777765E-2</v>
      </c>
      <c r="I9" s="71"/>
    </row>
    <row r="10" spans="1:9">
      <c r="A10" s="93">
        <v>611133</v>
      </c>
      <c r="B10" s="12" t="s">
        <v>753</v>
      </c>
      <c r="C10" s="97" t="s">
        <v>95</v>
      </c>
      <c r="D10" s="96">
        <f>'Tab C'!H31+'Tab C'!H50+'Tab C'!H74+'Tab C'!H93+'Tab C'!H162+'Tab C'!H229+'Tab C'!H259+'Tab C'!H336+'Tab C'!H432+'Tab C'!H496+'Tab C'!H510</f>
        <v>67600</v>
      </c>
      <c r="E10" s="96">
        <f>'Tab C'!I31+'Tab C'!I50+'Tab C'!I74+'Tab C'!I93+'Tab C'!I162+'Tab C'!I229+'Tab C'!I259+'Tab C'!I336+'Tab C'!I432+'Tab C'!I496+'Tab C'!I510</f>
        <v>67600</v>
      </c>
      <c r="F10" s="242">
        <f>'Tab C'!J31+'Tab C'!J50+'Tab C'!J74+'Tab C'!J93+'Tab C'!J162+'Tab C'!J229+'Tab C'!J259+'Tab C'!J336+'Tab C'!J432+'Tab C'!J496+'Tab C'!J510</f>
        <v>54360.160000000003</v>
      </c>
      <c r="G10" s="243">
        <f t="shared" si="0"/>
        <v>80.414437869822493</v>
      </c>
      <c r="H10" s="244">
        <f t="shared" si="1"/>
        <v>2.869519829225264E-3</v>
      </c>
      <c r="I10" s="71"/>
    </row>
    <row r="11" spans="1:9">
      <c r="A11" s="92">
        <v>611200</v>
      </c>
      <c r="B11" s="93"/>
      <c r="C11" s="94" t="s">
        <v>96</v>
      </c>
      <c r="D11" s="95">
        <f>SUM(D12:D17)</f>
        <v>720030</v>
      </c>
      <c r="E11" s="95">
        <f>SUM(E12:E17)</f>
        <v>720030</v>
      </c>
      <c r="F11" s="241">
        <f>SUM(F12:F17)</f>
        <v>543134.4800000001</v>
      </c>
      <c r="G11" s="239">
        <f t="shared" si="0"/>
        <v>75.432201436051287</v>
      </c>
      <c r="H11" s="240">
        <f t="shared" si="1"/>
        <v>2.8670540342338079E-2</v>
      </c>
      <c r="I11" s="74"/>
    </row>
    <row r="12" spans="1:9">
      <c r="A12" s="93">
        <v>611211</v>
      </c>
      <c r="B12" s="12" t="s">
        <v>753</v>
      </c>
      <c r="C12" s="97" t="s">
        <v>97</v>
      </c>
      <c r="D12" s="96">
        <f>'Tab C'!H32+'Tab C'!H51+'Tab C'!H94+'Tab C'!H163+'Tab C'!H230+'Tab C'!H260+'Tab C'!H337+'Tab C'!H433+'Tab C'!H497+'Tab C'!H75+'Tab C'!H511</f>
        <v>97480</v>
      </c>
      <c r="E12" s="96">
        <f>'Tab C'!I32+'Tab C'!I51+'Tab C'!I94+'Tab C'!I163+'Tab C'!I230+'Tab C'!I260+'Tab C'!I337+'Tab C'!I433+'Tab C'!I497+'Tab C'!I75+'Tab C'!I511</f>
        <v>97480</v>
      </c>
      <c r="F12" s="242">
        <f>'Tab C'!J32+'Tab C'!J51+'Tab C'!J94+'Tab C'!J163+'Tab C'!J230+'Tab C'!J260+'Tab C'!J337+'Tab C'!J433+'Tab C'!J497+'Tab C'!J75+'Tab C'!J511</f>
        <v>67154.3</v>
      </c>
      <c r="G12" s="243">
        <f t="shared" si="0"/>
        <v>68.890336479277806</v>
      </c>
      <c r="H12" s="244">
        <f t="shared" si="1"/>
        <v>3.54488646589234E-3</v>
      </c>
      <c r="I12" s="71"/>
    </row>
    <row r="13" spans="1:9">
      <c r="A13" s="93">
        <v>611221</v>
      </c>
      <c r="B13" s="12" t="s">
        <v>753</v>
      </c>
      <c r="C13" s="97" t="s">
        <v>98</v>
      </c>
      <c r="D13" s="96">
        <f>'Tab C'!H33+'Tab C'!H52+'Tab C'!H76+'Tab C'!H95+'Tab C'!H164+'Tab C'!H231+'Tab C'!H261+'Tab C'!H338+'Tab C'!H434+'Tab C'!H498+'Tab C'!H512</f>
        <v>429220</v>
      </c>
      <c r="E13" s="96">
        <f>'Tab C'!I33+'Tab C'!I52+'Tab C'!I76+'Tab C'!I95+'Tab C'!I164+'Tab C'!I231+'Tab C'!I261+'Tab C'!I338+'Tab C'!I434+'Tab C'!I498+'Tab C'!I512</f>
        <v>429220</v>
      </c>
      <c r="F13" s="242">
        <f>'Tab C'!J33+'Tab C'!J52+'Tab C'!J76+'Tab C'!J95+'Tab C'!J164+'Tab C'!J231+'Tab C'!J261+'Tab C'!J338+'Tab C'!J434+'Tab C'!J498+'Tab C'!J512</f>
        <v>335805.71000000008</v>
      </c>
      <c r="G13" s="243">
        <f t="shared" si="0"/>
        <v>78.236268114253775</v>
      </c>
      <c r="H13" s="244">
        <f t="shared" si="1"/>
        <v>1.7726238179064754E-2</v>
      </c>
      <c r="I13" s="71"/>
    </row>
    <row r="14" spans="1:9">
      <c r="A14" s="93">
        <v>611224</v>
      </c>
      <c r="B14" s="12" t="s">
        <v>753</v>
      </c>
      <c r="C14" s="97" t="s">
        <v>99</v>
      </c>
      <c r="D14" s="96">
        <f>'Tab C'!H34+'Tab C'!H53+'Tab C'!H77+'Tab C'!H96+'Tab C'!H165+'Tab C'!H232+'Tab C'!H262+'Tab C'!H339+'Tab C'!H435+'Tab C'!H499+'Tab C'!H513</f>
        <v>96830</v>
      </c>
      <c r="E14" s="96">
        <f>'Tab C'!I34+'Tab C'!I53+'Tab C'!I77+'Tab C'!I96+'Tab C'!I165+'Tab C'!I232+'Tab C'!I262+'Tab C'!I339+'Tab C'!I435+'Tab C'!I499+'Tab C'!I513</f>
        <v>96830</v>
      </c>
      <c r="F14" s="242">
        <f>'Tab C'!J34+'Tab C'!J53+'Tab C'!J77+'Tab C'!J96+'Tab C'!J165+'Tab C'!J232+'Tab C'!J262+'Tab C'!J339+'Tab C'!J435+'Tab C'!J499+'Tab C'!J513</f>
        <v>80949</v>
      </c>
      <c r="G14" s="243">
        <f t="shared" si="0"/>
        <v>83.599091190746663</v>
      </c>
      <c r="H14" s="244">
        <f t="shared" si="1"/>
        <v>4.2730698485058888E-3</v>
      </c>
      <c r="I14" s="71"/>
    </row>
    <row r="15" spans="1:9">
      <c r="A15" s="93">
        <v>611225</v>
      </c>
      <c r="B15" s="12" t="s">
        <v>753</v>
      </c>
      <c r="C15" s="97" t="s">
        <v>100</v>
      </c>
      <c r="D15" s="96">
        <f>'Tab C'!H97</f>
        <v>58000</v>
      </c>
      <c r="E15" s="96">
        <f>'Tab C'!I97</f>
        <v>58000</v>
      </c>
      <c r="F15" s="242">
        <f>'Tab C'!J97</f>
        <v>44664.47</v>
      </c>
      <c r="G15" s="243">
        <f t="shared" si="0"/>
        <v>77.007706896551724</v>
      </c>
      <c r="H15" s="244">
        <f t="shared" si="1"/>
        <v>2.357711646301941E-3</v>
      </c>
      <c r="I15" s="71"/>
    </row>
    <row r="16" spans="1:9">
      <c r="A16" s="93">
        <v>611227</v>
      </c>
      <c r="B16" s="12" t="s">
        <v>753</v>
      </c>
      <c r="C16" s="97" t="s">
        <v>101</v>
      </c>
      <c r="D16" s="96">
        <f>'Tab C'!H98</f>
        <v>26000</v>
      </c>
      <c r="E16" s="96">
        <f>'Tab C'!I98</f>
        <v>26000</v>
      </c>
      <c r="F16" s="242">
        <f>'Tab C'!J98</f>
        <v>14561</v>
      </c>
      <c r="G16" s="243">
        <f t="shared" si="0"/>
        <v>56.003846153846148</v>
      </c>
      <c r="H16" s="244">
        <f t="shared" si="1"/>
        <v>7.6863420257315402E-4</v>
      </c>
      <c r="I16" s="71"/>
    </row>
    <row r="17" spans="1:9">
      <c r="A17" s="10">
        <v>611229</v>
      </c>
      <c r="B17" s="12" t="s">
        <v>753</v>
      </c>
      <c r="C17" s="61" t="s">
        <v>102</v>
      </c>
      <c r="D17" s="96">
        <f>'Tab C'!H99</f>
        <v>12500</v>
      </c>
      <c r="E17" s="96">
        <f>'Tab C'!I99</f>
        <v>12500</v>
      </c>
      <c r="F17" s="242">
        <f>'Tab C'!J99</f>
        <v>0</v>
      </c>
      <c r="G17" s="243">
        <f t="shared" si="0"/>
        <v>0</v>
      </c>
      <c r="H17" s="244">
        <f t="shared" si="1"/>
        <v>0</v>
      </c>
      <c r="I17" s="71"/>
    </row>
    <row r="18" spans="1:9">
      <c r="A18" s="92">
        <v>612000</v>
      </c>
      <c r="B18" s="93"/>
      <c r="C18" s="98" t="s">
        <v>103</v>
      </c>
      <c r="D18" s="95">
        <f>D19</f>
        <v>498600</v>
      </c>
      <c r="E18" s="95">
        <f>E19</f>
        <v>498600</v>
      </c>
      <c r="F18" s="241">
        <f>F19</f>
        <v>397329.20999999996</v>
      </c>
      <c r="G18" s="239">
        <f t="shared" si="0"/>
        <v>79.688971119133569</v>
      </c>
      <c r="H18" s="240">
        <f t="shared" si="1"/>
        <v>2.0973890562967602E-2</v>
      </c>
      <c r="I18" s="74"/>
    </row>
    <row r="19" spans="1:9">
      <c r="A19" s="92">
        <v>612100</v>
      </c>
      <c r="B19" s="93"/>
      <c r="C19" s="94" t="s">
        <v>104</v>
      </c>
      <c r="D19" s="95">
        <f>SUM(D20:D23)</f>
        <v>498600</v>
      </c>
      <c r="E19" s="95">
        <f>SUM(E20:E23)</f>
        <v>498600</v>
      </c>
      <c r="F19" s="239">
        <f>SUM(F20:F23)</f>
        <v>397329.20999999996</v>
      </c>
      <c r="G19" s="239">
        <f t="shared" si="0"/>
        <v>79.688971119133569</v>
      </c>
      <c r="H19" s="240">
        <f t="shared" si="1"/>
        <v>2.0973890562967602E-2</v>
      </c>
      <c r="I19" s="74"/>
    </row>
    <row r="20" spans="1:9">
      <c r="A20" s="93">
        <v>612111</v>
      </c>
      <c r="B20" s="12" t="s">
        <v>753</v>
      </c>
      <c r="C20" s="97" t="s">
        <v>105</v>
      </c>
      <c r="D20" s="96">
        <f>'Tab C'!H35+'Tab C'!H54+'Tab C'!H78+'Tab C'!H100+'Tab C'!H166+'Tab C'!H233+'Tab C'!H263+'Tab C'!H340+'Tab C'!H436+'Tab C'!H500+'Tab C'!H516</f>
        <v>272200</v>
      </c>
      <c r="E20" s="96">
        <f>'Tab C'!I35+'Tab C'!I54+'Tab C'!I78+'Tab C'!I100+'Tab C'!I166+'Tab C'!I233+'Tab C'!I263+'Tab C'!I340+'Tab C'!I436+'Tab C'!I500+'Tab C'!I516</f>
        <v>272200</v>
      </c>
      <c r="F20" s="245">
        <f>'Tab C'!J35+'Tab C'!J54+'Tab C'!J78+'Tab C'!J100+'Tab C'!J166+'Tab C'!J233+'Tab C'!J263+'Tab C'!J340+'Tab C'!J436+'Tab C'!J500+'Tab C'!J516</f>
        <v>220037.67</v>
      </c>
      <c r="G20" s="243">
        <f t="shared" si="0"/>
        <v>80.836763409257912</v>
      </c>
      <c r="H20" s="244">
        <f t="shared" si="1"/>
        <v>1.1615169220280533E-2</v>
      </c>
      <c r="I20" s="71"/>
    </row>
    <row r="21" spans="1:9">
      <c r="A21" s="93">
        <v>612112</v>
      </c>
      <c r="B21" s="12" t="s">
        <v>753</v>
      </c>
      <c r="C21" s="97" t="s">
        <v>106</v>
      </c>
      <c r="D21" s="96">
        <f>'Tab C'!H36+'Tab C'!H55+'Tab C'!H79+'Tab C'!H101+'Tab C'!H167+'Tab C'!H234+'Tab C'!H264+'Tab C'!H341+'Tab C'!H437+'Tab C'!H501+'Tab C'!H517</f>
        <v>183300</v>
      </c>
      <c r="E21" s="96">
        <f>'Tab C'!I36+'Tab C'!I55+'Tab C'!I79+'Tab C'!I101+'Tab C'!I167+'Tab C'!I234+'Tab C'!I264+'Tab C'!I341+'Tab C'!I437+'Tab C'!I501+'Tab C'!I517</f>
        <v>183300</v>
      </c>
      <c r="F21" s="245">
        <f>'Tab C'!J36+'Tab C'!J55+'Tab C'!J79+'Tab C'!J101+'Tab C'!J167+'Tab C'!J234+'Tab C'!J264+'Tab C'!J341+'Tab C'!J437+'Tab C'!J501+'Tab C'!J517</f>
        <v>146691.78999999998</v>
      </c>
      <c r="G21" s="243">
        <f t="shared" si="0"/>
        <v>80.028254228041448</v>
      </c>
      <c r="H21" s="244">
        <f t="shared" si="1"/>
        <v>7.7434466747255378E-3</v>
      </c>
      <c r="I21" s="71"/>
    </row>
    <row r="22" spans="1:9">
      <c r="A22" s="93">
        <v>612113</v>
      </c>
      <c r="B22" s="12" t="s">
        <v>753</v>
      </c>
      <c r="C22" s="97" t="s">
        <v>107</v>
      </c>
      <c r="D22" s="96">
        <f>'Tab C'!H37+'Tab C'!H56+'Tab C'!H80+'Tab C'!H102+'Tab C'!H168+'Tab C'!H235+'Tab C'!H265+'Tab C'!H342+'Tab C'!H438+'Tab C'!H502+'Tab C'!H518</f>
        <v>22800</v>
      </c>
      <c r="E22" s="96">
        <f>'Tab C'!I37+'Tab C'!I56+'Tab C'!I80+'Tab C'!I102+'Tab C'!I168+'Tab C'!I235+'Tab C'!I265+'Tab C'!I342+'Tab C'!I438+'Tab C'!I502+'Tab C'!I518</f>
        <v>22800</v>
      </c>
      <c r="F22" s="245">
        <f>'Tab C'!J37+'Tab C'!J56+'Tab C'!J80+'Tab C'!J102+'Tab C'!J168+'Tab C'!J235+'Tab C'!J265+'Tab C'!J342+'Tab C'!J438+'Tab C'!J502+'Tab C'!J518</f>
        <v>18336.48</v>
      </c>
      <c r="G22" s="243">
        <f t="shared" si="0"/>
        <v>80.423157894736846</v>
      </c>
      <c r="H22" s="244">
        <f t="shared" si="1"/>
        <v>9.6793116426059937E-4</v>
      </c>
      <c r="I22" s="71"/>
    </row>
    <row r="23" spans="1:9">
      <c r="A23" s="10">
        <v>612114</v>
      </c>
      <c r="B23" s="12" t="s">
        <v>753</v>
      </c>
      <c r="C23" s="61" t="s">
        <v>108</v>
      </c>
      <c r="D23" s="96">
        <f>'Tab C'!H439</f>
        <v>20300</v>
      </c>
      <c r="E23" s="96">
        <f>'Tab C'!I439</f>
        <v>20300</v>
      </c>
      <c r="F23" s="245">
        <f>'Tab C'!J439</f>
        <v>12263.27</v>
      </c>
      <c r="G23" s="243">
        <f t="shared" si="0"/>
        <v>60.410197044334979</v>
      </c>
      <c r="H23" s="244">
        <f t="shared" si="1"/>
        <v>6.4734350370093284E-4</v>
      </c>
      <c r="I23" s="71"/>
    </row>
    <row r="24" spans="1:9">
      <c r="A24" s="92">
        <v>613000</v>
      </c>
      <c r="B24" s="93"/>
      <c r="C24" s="94" t="s">
        <v>109</v>
      </c>
      <c r="D24" s="95">
        <f>D25+D30+D34+D40+D51+D56+D59+D79+D84</f>
        <v>4355530</v>
      </c>
      <c r="E24" s="95">
        <f>E25+E30+E34+E40+E51+E56+E59+E79+E84</f>
        <v>4355530</v>
      </c>
      <c r="F24" s="239">
        <f>F25+F30+F34+F40+F51+F56+F59+F79+F84</f>
        <v>2924363.5799999996</v>
      </c>
      <c r="G24" s="239">
        <f t="shared" si="0"/>
        <v>67.141394503079994</v>
      </c>
      <c r="H24" s="240">
        <f t="shared" si="1"/>
        <v>0.15436892166384683</v>
      </c>
      <c r="I24" s="74"/>
    </row>
    <row r="25" spans="1:9">
      <c r="A25" s="92">
        <v>613100</v>
      </c>
      <c r="B25" s="93"/>
      <c r="C25" s="94" t="s">
        <v>110</v>
      </c>
      <c r="D25" s="95">
        <f>SUM(D26:D29)</f>
        <v>19800</v>
      </c>
      <c r="E25" s="95">
        <f>SUM(E26:E29)</f>
        <v>19800</v>
      </c>
      <c r="F25" s="239">
        <f>SUM(F26:F29)</f>
        <v>11248.18</v>
      </c>
      <c r="G25" s="239">
        <f t="shared" si="0"/>
        <v>56.808989898989907</v>
      </c>
      <c r="H25" s="240">
        <f t="shared" si="1"/>
        <v>5.937597599546254E-4</v>
      </c>
      <c r="I25" s="74"/>
    </row>
    <row r="26" spans="1:9">
      <c r="A26" s="93">
        <v>613111</v>
      </c>
      <c r="B26" s="12" t="s">
        <v>753</v>
      </c>
      <c r="C26" s="97" t="s">
        <v>111</v>
      </c>
      <c r="D26" s="96">
        <f>'Tab C'!H8+'Tab C'!H514</f>
        <v>500</v>
      </c>
      <c r="E26" s="96">
        <f>'Tab C'!I8+'Tab C'!I514</f>
        <v>500</v>
      </c>
      <c r="F26" s="245">
        <f>'Tab C'!J8+'Tab C'!J514</f>
        <v>0</v>
      </c>
      <c r="G26" s="243">
        <f t="shared" si="0"/>
        <v>0</v>
      </c>
      <c r="H26" s="244">
        <f t="shared" si="1"/>
        <v>0</v>
      </c>
      <c r="I26" s="71"/>
    </row>
    <row r="27" spans="1:9">
      <c r="A27" s="93">
        <v>613114</v>
      </c>
      <c r="B27" s="12" t="s">
        <v>753</v>
      </c>
      <c r="C27" s="97" t="s">
        <v>112</v>
      </c>
      <c r="D27" s="96">
        <f>'Tab C'!H236</f>
        <v>2000</v>
      </c>
      <c r="E27" s="96">
        <f>'Tab C'!I236</f>
        <v>2000</v>
      </c>
      <c r="F27" s="245">
        <f>'Tab C'!J236</f>
        <v>187</v>
      </c>
      <c r="G27" s="243">
        <f t="shared" si="0"/>
        <v>9.35</v>
      </c>
      <c r="H27" s="244">
        <f t="shared" si="1"/>
        <v>9.8712036179644126E-6</v>
      </c>
      <c r="I27" s="71"/>
    </row>
    <row r="28" spans="1:9">
      <c r="A28" s="93">
        <v>613110</v>
      </c>
      <c r="B28" s="12" t="s">
        <v>753</v>
      </c>
      <c r="C28" s="97" t="s">
        <v>113</v>
      </c>
      <c r="D28" s="96">
        <f>'Tab C'!H237+'Tab C'!H515</f>
        <v>9300</v>
      </c>
      <c r="E28" s="96">
        <f>'Tab C'!I237+'Tab C'!I515</f>
        <v>9300</v>
      </c>
      <c r="F28" s="245">
        <f>'Tab C'!J237+'Tab C'!J515</f>
        <v>6335.06</v>
      </c>
      <c r="G28" s="243">
        <f t="shared" si="0"/>
        <v>68.118924731182801</v>
      </c>
      <c r="H28" s="244">
        <f t="shared" si="1"/>
        <v>3.344099849840729E-4</v>
      </c>
      <c r="I28" s="74"/>
    </row>
    <row r="29" spans="1:9">
      <c r="A29" s="93">
        <v>613120</v>
      </c>
      <c r="B29" s="12" t="s">
        <v>753</v>
      </c>
      <c r="C29" s="97" t="s">
        <v>114</v>
      </c>
      <c r="D29" s="96">
        <f>'Tab C'!H238</f>
        <v>8000</v>
      </c>
      <c r="E29" s="96">
        <f>'Tab C'!I238</f>
        <v>8000</v>
      </c>
      <c r="F29" s="245">
        <f>'Tab C'!J238</f>
        <v>4726.12</v>
      </c>
      <c r="G29" s="243">
        <f t="shared" si="0"/>
        <v>59.076499999999996</v>
      </c>
      <c r="H29" s="244">
        <f t="shared" si="1"/>
        <v>2.4947857135258804E-4</v>
      </c>
      <c r="I29" s="74"/>
    </row>
    <row r="30" spans="1:9">
      <c r="A30" s="92">
        <v>613200</v>
      </c>
      <c r="B30" s="93"/>
      <c r="C30" s="94" t="s">
        <v>115</v>
      </c>
      <c r="D30" s="95">
        <f>SUM(D31:D33)</f>
        <v>266000</v>
      </c>
      <c r="E30" s="95">
        <f>SUM(E31:E33)</f>
        <v>266000</v>
      </c>
      <c r="F30" s="239">
        <f>SUM(F31:F33)</f>
        <v>174685.34</v>
      </c>
      <c r="G30" s="239">
        <f t="shared" si="0"/>
        <v>65.671180451127825</v>
      </c>
      <c r="H30" s="240">
        <f t="shared" si="1"/>
        <v>9.2211473808200186E-3</v>
      </c>
      <c r="I30" s="74"/>
    </row>
    <row r="31" spans="1:9">
      <c r="A31" s="93">
        <v>613211</v>
      </c>
      <c r="B31" s="12" t="s">
        <v>753</v>
      </c>
      <c r="C31" s="97" t="s">
        <v>116</v>
      </c>
      <c r="D31" s="96">
        <f>'Tab C'!H103+'Tab C'!H266</f>
        <v>210000</v>
      </c>
      <c r="E31" s="96">
        <f>'Tab C'!I103+'Tab C'!I266</f>
        <v>210000</v>
      </c>
      <c r="F31" s="245">
        <f>'Tab C'!J103+'Tab C'!J266</f>
        <v>144837.31</v>
      </c>
      <c r="G31" s="243">
        <f t="shared" si="0"/>
        <v>68.970147619047623</v>
      </c>
      <c r="H31" s="244">
        <f t="shared" si="1"/>
        <v>7.6455538956590012E-3</v>
      </c>
      <c r="I31" s="74"/>
    </row>
    <row r="32" spans="1:9">
      <c r="A32" s="93">
        <v>613212</v>
      </c>
      <c r="B32" s="12" t="s">
        <v>753</v>
      </c>
      <c r="C32" s="61" t="s">
        <v>117</v>
      </c>
      <c r="D32" s="96">
        <f>'Tab C'!H104+'Tab C'!H440</f>
        <v>46000</v>
      </c>
      <c r="E32" s="96">
        <f>'Tab C'!I104+'Tab C'!I440</f>
        <v>46000</v>
      </c>
      <c r="F32" s="245">
        <f>'Tab C'!J104+'Tab C'!J440</f>
        <v>29848.03</v>
      </c>
      <c r="G32" s="243">
        <f t="shared" si="0"/>
        <v>64.887021739130432</v>
      </c>
      <c r="H32" s="244">
        <f t="shared" si="1"/>
        <v>1.5755934851610178E-3</v>
      </c>
      <c r="I32" s="74"/>
    </row>
    <row r="33" spans="1:9">
      <c r="A33" s="93">
        <v>613213</v>
      </c>
      <c r="B33" s="12" t="s">
        <v>753</v>
      </c>
      <c r="C33" s="97" t="s">
        <v>118</v>
      </c>
      <c r="D33" s="96">
        <f>'Tab C'!H441</f>
        <v>10000</v>
      </c>
      <c r="E33" s="96">
        <f>'Tab C'!I441</f>
        <v>10000</v>
      </c>
      <c r="F33" s="245">
        <f>'Tab C'!J441</f>
        <v>0</v>
      </c>
      <c r="G33" s="243">
        <f t="shared" si="0"/>
        <v>0</v>
      </c>
      <c r="H33" s="244">
        <f t="shared" si="1"/>
        <v>0</v>
      </c>
      <c r="I33" s="74"/>
    </row>
    <row r="34" spans="1:9">
      <c r="A34" s="92">
        <v>613300</v>
      </c>
      <c r="B34" s="93"/>
      <c r="C34" s="94" t="s">
        <v>119</v>
      </c>
      <c r="D34" s="95">
        <f>SUM(D35:D39)</f>
        <v>564300</v>
      </c>
      <c r="E34" s="95">
        <f>SUM(E35:E39)</f>
        <v>564300</v>
      </c>
      <c r="F34" s="239">
        <f>SUM(F35:F39)</f>
        <v>519185.05</v>
      </c>
      <c r="G34" s="239">
        <f t="shared" si="0"/>
        <v>92.005147970937443</v>
      </c>
      <c r="H34" s="240">
        <f t="shared" si="1"/>
        <v>2.7406317347342429E-2</v>
      </c>
      <c r="I34" s="74"/>
    </row>
    <row r="35" spans="1:9">
      <c r="A35" s="93">
        <v>613310</v>
      </c>
      <c r="B35" s="12" t="s">
        <v>753</v>
      </c>
      <c r="C35" s="97" t="s">
        <v>120</v>
      </c>
      <c r="D35" s="96">
        <f>'Tab C'!H105+'Tab C'!H442</f>
        <v>74400</v>
      </c>
      <c r="E35" s="96">
        <f>'Tab C'!I105+'Tab C'!I442</f>
        <v>74400</v>
      </c>
      <c r="F35" s="245">
        <f>'Tab C'!J105+'Tab C'!J442</f>
        <v>51011.060000000005</v>
      </c>
      <c r="G35" s="243">
        <f t="shared" si="0"/>
        <v>68.563252688172042</v>
      </c>
      <c r="H35" s="244">
        <f t="shared" si="1"/>
        <v>2.6927302675304799E-3</v>
      </c>
      <c r="I35" s="71"/>
    </row>
    <row r="36" spans="1:9">
      <c r="A36" s="93">
        <v>613321</v>
      </c>
      <c r="B36" s="12" t="s">
        <v>753</v>
      </c>
      <c r="C36" s="97" t="s">
        <v>121</v>
      </c>
      <c r="D36" s="96">
        <f>'Tab C'!H106+'Tab C'!H267+'Tab C'!H443</f>
        <v>17400</v>
      </c>
      <c r="E36" s="96">
        <f>'Tab C'!I106+'Tab C'!I267+'Tab C'!I443</f>
        <v>17400</v>
      </c>
      <c r="F36" s="245">
        <f>'Tab C'!J106+'Tab C'!J267+'Tab C'!J443</f>
        <v>4565.8100000000004</v>
      </c>
      <c r="G36" s="243">
        <f t="shared" si="0"/>
        <v>26.24028735632184</v>
      </c>
      <c r="H36" s="244">
        <f t="shared" si="1"/>
        <v>2.4101625770555133E-4</v>
      </c>
      <c r="I36" s="71"/>
    </row>
    <row r="37" spans="1:9">
      <c r="A37" s="93">
        <v>613323</v>
      </c>
      <c r="B37" s="12" t="s">
        <v>753</v>
      </c>
      <c r="C37" s="97" t="s">
        <v>122</v>
      </c>
      <c r="D37" s="96">
        <f>'Tab C'!H107+'Tab C'!H444</f>
        <v>9500</v>
      </c>
      <c r="E37" s="96">
        <f>'Tab C'!I107+'Tab C'!I444</f>
        <v>9500</v>
      </c>
      <c r="F37" s="245">
        <f>'Tab C'!J107+'Tab C'!J444</f>
        <v>9204.24</v>
      </c>
      <c r="G37" s="243">
        <f t="shared" si="0"/>
        <v>96.886736842105265</v>
      </c>
      <c r="H37" s="244">
        <f t="shared" si="1"/>
        <v>4.8586592079472067E-4</v>
      </c>
      <c r="I37" s="71"/>
    </row>
    <row r="38" spans="1:9">
      <c r="A38" s="93">
        <v>613324</v>
      </c>
      <c r="B38" s="12" t="s">
        <v>753</v>
      </c>
      <c r="C38" s="97" t="s">
        <v>123</v>
      </c>
      <c r="D38" s="96">
        <f>'Tab C'!H268</f>
        <v>456000</v>
      </c>
      <c r="E38" s="96">
        <f>'Tab C'!I268</f>
        <v>456000</v>
      </c>
      <c r="F38" s="245">
        <f>'Tab C'!J268</f>
        <v>454403.94</v>
      </c>
      <c r="G38" s="243">
        <f t="shared" si="0"/>
        <v>99.649986842105264</v>
      </c>
      <c r="H38" s="244">
        <f t="shared" si="1"/>
        <v>2.3986704901311679E-2</v>
      </c>
      <c r="I38" s="71"/>
    </row>
    <row r="39" spans="1:9">
      <c r="A39" s="11">
        <v>613327</v>
      </c>
      <c r="B39" s="12" t="s">
        <v>753</v>
      </c>
      <c r="C39" s="61" t="s">
        <v>606</v>
      </c>
      <c r="D39" s="96">
        <f>'Tab C'!H169</f>
        <v>7000</v>
      </c>
      <c r="E39" s="96">
        <f>'Tab C'!I169</f>
        <v>7000</v>
      </c>
      <c r="F39" s="245">
        <f>'Tab C'!J169</f>
        <v>0</v>
      </c>
      <c r="G39" s="243">
        <f t="shared" si="0"/>
        <v>0</v>
      </c>
      <c r="H39" s="244">
        <f t="shared" si="1"/>
        <v>0</v>
      </c>
      <c r="I39" s="71"/>
    </row>
    <row r="40" spans="1:9">
      <c r="A40" s="92">
        <v>613400</v>
      </c>
      <c r="B40" s="12"/>
      <c r="C40" s="94" t="s">
        <v>124</v>
      </c>
      <c r="D40" s="95">
        <f>SUM(D41:D50)</f>
        <v>112700</v>
      </c>
      <c r="E40" s="95">
        <f>SUM(E41:E50)</f>
        <v>112700</v>
      </c>
      <c r="F40" s="239">
        <f>SUM(F41:F50)</f>
        <v>73078.899999999994</v>
      </c>
      <c r="G40" s="239">
        <f t="shared" si="0"/>
        <v>64.843744454303447</v>
      </c>
      <c r="H40" s="240">
        <f t="shared" si="1"/>
        <v>3.8576294228709063E-3</v>
      </c>
      <c r="I40" s="74"/>
    </row>
    <row r="41" spans="1:9">
      <c r="A41" s="93">
        <v>613411</v>
      </c>
      <c r="B41" s="12" t="s">
        <v>753</v>
      </c>
      <c r="C41" s="97" t="s">
        <v>125</v>
      </c>
      <c r="D41" s="96">
        <f>'Tab C'!H108</f>
        <v>14000</v>
      </c>
      <c r="E41" s="96">
        <f>'Tab C'!I108</f>
        <v>14000</v>
      </c>
      <c r="F41" s="245">
        <f>'Tab C'!J108</f>
        <v>12899.41</v>
      </c>
      <c r="G41" s="243">
        <f t="shared" si="0"/>
        <v>92.138642857142855</v>
      </c>
      <c r="H41" s="244">
        <f t="shared" si="1"/>
        <v>6.8092354364495354E-4</v>
      </c>
      <c r="I41" s="71"/>
    </row>
    <row r="42" spans="1:9">
      <c r="A42" s="93">
        <v>613412</v>
      </c>
      <c r="B42" s="12" t="s">
        <v>753</v>
      </c>
      <c r="C42" s="97" t="s">
        <v>126</v>
      </c>
      <c r="D42" s="96">
        <f>'Tab C'!H109</f>
        <v>10500</v>
      </c>
      <c r="E42" s="96">
        <f>'Tab C'!I109</f>
        <v>10500</v>
      </c>
      <c r="F42" s="245">
        <f>'Tab C'!J109</f>
        <v>4313.2299999999996</v>
      </c>
      <c r="G42" s="243">
        <f t="shared" si="0"/>
        <v>41.078380952380947</v>
      </c>
      <c r="H42" s="244">
        <f t="shared" si="1"/>
        <v>2.2768327048723337E-4</v>
      </c>
      <c r="I42" s="71" t="s">
        <v>922</v>
      </c>
    </row>
    <row r="43" spans="1:9">
      <c r="A43" s="93">
        <v>613413</v>
      </c>
      <c r="B43" s="12" t="s">
        <v>753</v>
      </c>
      <c r="C43" s="97" t="s">
        <v>127</v>
      </c>
      <c r="D43" s="96">
        <f>'Tab C'!H110</f>
        <v>8500</v>
      </c>
      <c r="E43" s="96">
        <f>'Tab C'!I110</f>
        <v>8500</v>
      </c>
      <c r="F43" s="245">
        <f>'Tab C'!J110</f>
        <v>3336</v>
      </c>
      <c r="G43" s="243">
        <f t="shared" si="0"/>
        <v>39.247058823529414</v>
      </c>
      <c r="H43" s="244">
        <f t="shared" si="1"/>
        <v>1.7609804956967529E-4</v>
      </c>
      <c r="I43" s="71"/>
    </row>
    <row r="44" spans="1:9">
      <c r="A44" s="93">
        <v>613416</v>
      </c>
      <c r="B44" s="12" t="s">
        <v>753</v>
      </c>
      <c r="C44" s="97" t="s">
        <v>128</v>
      </c>
      <c r="D44" s="96">
        <f>'Tab C'!H111</f>
        <v>3000</v>
      </c>
      <c r="E44" s="96">
        <f>'Tab C'!I111</f>
        <v>3000</v>
      </c>
      <c r="F44" s="245">
        <f>'Tab C'!J111</f>
        <v>281.26</v>
      </c>
      <c r="G44" s="243">
        <f t="shared" si="0"/>
        <v>9.375333333333332</v>
      </c>
      <c r="H44" s="244">
        <f t="shared" si="1"/>
        <v>1.484692368763995E-5</v>
      </c>
      <c r="I44" s="71"/>
    </row>
    <row r="45" spans="1:9">
      <c r="A45" s="93">
        <v>613417</v>
      </c>
      <c r="B45" s="12" t="s">
        <v>753</v>
      </c>
      <c r="C45" s="97" t="s">
        <v>129</v>
      </c>
      <c r="D45" s="96">
        <f>'Tab C'!H112</f>
        <v>7600</v>
      </c>
      <c r="E45" s="96">
        <f>'Tab C'!I112</f>
        <v>7600</v>
      </c>
      <c r="F45" s="245">
        <f>'Tab C'!J112</f>
        <v>3365.9</v>
      </c>
      <c r="G45" s="243">
        <f t="shared" si="0"/>
        <v>44.288157894736848</v>
      </c>
      <c r="H45" s="244">
        <f t="shared" si="1"/>
        <v>1.7767638640484715E-4</v>
      </c>
      <c r="I45" s="71"/>
    </row>
    <row r="46" spans="1:9">
      <c r="A46" s="93">
        <v>613418</v>
      </c>
      <c r="B46" s="12" t="s">
        <v>753</v>
      </c>
      <c r="C46" s="97" t="s">
        <v>130</v>
      </c>
      <c r="D46" s="96">
        <f>'Tab C'!H113</f>
        <v>6500</v>
      </c>
      <c r="E46" s="96">
        <f>'Tab C'!I113</f>
        <v>6500</v>
      </c>
      <c r="F46" s="245">
        <f>'Tab C'!J113</f>
        <v>0</v>
      </c>
      <c r="G46" s="243">
        <f t="shared" si="0"/>
        <v>0</v>
      </c>
      <c r="H46" s="244">
        <f t="shared" si="1"/>
        <v>0</v>
      </c>
      <c r="I46" s="71"/>
    </row>
    <row r="47" spans="1:9">
      <c r="A47" s="93">
        <v>613419</v>
      </c>
      <c r="B47" s="12" t="s">
        <v>753</v>
      </c>
      <c r="C47" s="97" t="s">
        <v>131</v>
      </c>
      <c r="D47" s="96">
        <f>'Tab C'!H114</f>
        <v>7700</v>
      </c>
      <c r="E47" s="96">
        <f>'Tab C'!I114</f>
        <v>7700</v>
      </c>
      <c r="F47" s="245">
        <f>'Tab C'!J114</f>
        <v>1413.07</v>
      </c>
      <c r="G47" s="243">
        <f t="shared" si="0"/>
        <v>18.351558441558442</v>
      </c>
      <c r="H47" s="244">
        <f t="shared" si="1"/>
        <v>7.4591987681481135E-5</v>
      </c>
      <c r="I47" s="71"/>
    </row>
    <row r="48" spans="1:9">
      <c r="A48" s="93">
        <v>613481</v>
      </c>
      <c r="B48" s="12" t="s">
        <v>753</v>
      </c>
      <c r="C48" s="97" t="s">
        <v>132</v>
      </c>
      <c r="D48" s="96">
        <f>'Tab C'!H115+'Tab C'!H57+'Tab C'!H445</f>
        <v>17000</v>
      </c>
      <c r="E48" s="96">
        <f>'Tab C'!I115+'Tab C'!I57+'Tab C'!I445</f>
        <v>17000</v>
      </c>
      <c r="F48" s="245">
        <f>'Tab C'!J115+'Tab C'!J57+'Tab C'!J445</f>
        <v>10859.94</v>
      </c>
      <c r="G48" s="243">
        <f t="shared" si="0"/>
        <v>63.882000000000005</v>
      </c>
      <c r="H48" s="244">
        <f t="shared" si="1"/>
        <v>5.7326566320254789E-4</v>
      </c>
      <c r="I48" s="71"/>
    </row>
    <row r="49" spans="1:9">
      <c r="A49" s="93">
        <v>613484</v>
      </c>
      <c r="B49" s="12" t="s">
        <v>753</v>
      </c>
      <c r="C49" s="97" t="s">
        <v>133</v>
      </c>
      <c r="D49" s="96">
        <f>'Tab C'!H116</f>
        <v>5000</v>
      </c>
      <c r="E49" s="96">
        <f>'Tab C'!I116</f>
        <v>5000</v>
      </c>
      <c r="F49" s="245">
        <f>'Tab C'!J116</f>
        <v>3710.09</v>
      </c>
      <c r="G49" s="243">
        <f t="shared" si="0"/>
        <v>74.201800000000006</v>
      </c>
      <c r="H49" s="244">
        <f t="shared" si="1"/>
        <v>1.9584520765226519E-4</v>
      </c>
      <c r="I49" s="71"/>
    </row>
    <row r="50" spans="1:9">
      <c r="A50" s="93">
        <v>613488</v>
      </c>
      <c r="B50" s="12" t="s">
        <v>753</v>
      </c>
      <c r="C50" s="61" t="s">
        <v>134</v>
      </c>
      <c r="D50" s="96">
        <f>'Tab C'!H117</f>
        <v>32900</v>
      </c>
      <c r="E50" s="96">
        <f>'Tab C'!I117</f>
        <v>32900</v>
      </c>
      <c r="F50" s="245">
        <f>'Tab C'!J117</f>
        <v>32900</v>
      </c>
      <c r="G50" s="243">
        <f t="shared" si="0"/>
        <v>100</v>
      </c>
      <c r="H50" s="244">
        <f t="shared" si="1"/>
        <v>1.736698390540263E-3</v>
      </c>
      <c r="I50" s="71"/>
    </row>
    <row r="51" spans="1:9">
      <c r="A51" s="92">
        <v>613500</v>
      </c>
      <c r="B51" s="93"/>
      <c r="C51" s="94" t="s">
        <v>135</v>
      </c>
      <c r="D51" s="95">
        <f>SUM(D52:D55)</f>
        <v>102900</v>
      </c>
      <c r="E51" s="95">
        <f>SUM(E52:E55)</f>
        <v>102900</v>
      </c>
      <c r="F51" s="239">
        <f>SUM(F52:F55)</f>
        <v>51343.28</v>
      </c>
      <c r="G51" s="239">
        <f t="shared" si="0"/>
        <v>49.896287657920304</v>
      </c>
      <c r="H51" s="240">
        <f t="shared" si="1"/>
        <v>2.710267226171978E-3</v>
      </c>
      <c r="I51" s="74"/>
    </row>
    <row r="52" spans="1:9">
      <c r="A52" s="93">
        <v>613511</v>
      </c>
      <c r="B52" s="12" t="s">
        <v>753</v>
      </c>
      <c r="C52" s="97" t="s">
        <v>136</v>
      </c>
      <c r="D52" s="96">
        <f>'Tab C'!H239+'Tab C'!H118</f>
        <v>37000</v>
      </c>
      <c r="E52" s="96">
        <f>'Tab C'!I239+'Tab C'!I118</f>
        <v>37000</v>
      </c>
      <c r="F52" s="245">
        <f>'Tab C'!J239+'Tab C'!J118</f>
        <v>7980.5599999999995</v>
      </c>
      <c r="G52" s="243">
        <f t="shared" si="0"/>
        <v>21.56908108108108</v>
      </c>
      <c r="H52" s="244">
        <f t="shared" si="1"/>
        <v>4.2127129810364742E-4</v>
      </c>
      <c r="I52" s="71"/>
    </row>
    <row r="53" spans="1:9">
      <c r="A53" s="93">
        <v>613512</v>
      </c>
      <c r="B53" s="12" t="s">
        <v>753</v>
      </c>
      <c r="C53" s="97" t="s">
        <v>137</v>
      </c>
      <c r="D53" s="96">
        <f>'Tab C'!H119+'Tab C'!H240+'Tab C'!H446</f>
        <v>54000</v>
      </c>
      <c r="E53" s="96">
        <f>'Tab C'!I119+'Tab C'!I240+'Tab C'!I446</f>
        <v>54000</v>
      </c>
      <c r="F53" s="245">
        <f>'Tab C'!J119+'Tab C'!J240+'Tab C'!J446</f>
        <v>37294.58</v>
      </c>
      <c r="G53" s="243">
        <f t="shared" si="0"/>
        <v>69.064037037037039</v>
      </c>
      <c r="H53" s="244">
        <f t="shared" si="1"/>
        <v>1.9686758985372364E-3</v>
      </c>
      <c r="I53" s="71"/>
    </row>
    <row r="54" spans="1:9">
      <c r="A54" s="93">
        <v>613513</v>
      </c>
      <c r="B54" s="12" t="s">
        <v>753</v>
      </c>
      <c r="C54" s="97" t="s">
        <v>138</v>
      </c>
      <c r="D54" s="96">
        <f>'Tab C'!H120</f>
        <v>3400</v>
      </c>
      <c r="E54" s="96">
        <f>'Tab C'!I120</f>
        <v>3400</v>
      </c>
      <c r="F54" s="245">
        <f>'Tab C'!J120</f>
        <v>974</v>
      </c>
      <c r="G54" s="243">
        <f t="shared" si="0"/>
        <v>28.647058823529413</v>
      </c>
      <c r="H54" s="244">
        <f t="shared" si="1"/>
        <v>5.141471830961143E-5</v>
      </c>
      <c r="I54" s="71"/>
    </row>
    <row r="55" spans="1:9">
      <c r="A55" s="93">
        <v>613523</v>
      </c>
      <c r="B55" s="12" t="s">
        <v>753</v>
      </c>
      <c r="C55" s="97" t="s">
        <v>139</v>
      </c>
      <c r="D55" s="96">
        <f>'Tab C'!H121</f>
        <v>8500</v>
      </c>
      <c r="E55" s="96">
        <f>'Tab C'!I121</f>
        <v>8500</v>
      </c>
      <c r="F55" s="245">
        <f>'Tab C'!J121</f>
        <v>5094.1400000000003</v>
      </c>
      <c r="G55" s="243">
        <f t="shared" si="0"/>
        <v>59.931058823529412</v>
      </c>
      <c r="H55" s="244">
        <f t="shared" si="1"/>
        <v>2.6890531122148256E-4</v>
      </c>
      <c r="I55" s="71"/>
    </row>
    <row r="56" spans="1:9">
      <c r="A56" s="92">
        <v>613600</v>
      </c>
      <c r="B56" s="12"/>
      <c r="C56" s="94" t="s">
        <v>140</v>
      </c>
      <c r="D56" s="95">
        <f>SUM(D57:D58)</f>
        <v>21000</v>
      </c>
      <c r="E56" s="95">
        <f>SUM(E57:E58)</f>
        <v>21000</v>
      </c>
      <c r="F56" s="239">
        <f>SUM(F57:F58)</f>
        <v>16019.220000000001</v>
      </c>
      <c r="G56" s="239">
        <f t="shared" si="0"/>
        <v>76.282000000000011</v>
      </c>
      <c r="H56" s="240">
        <f t="shared" si="1"/>
        <v>8.4560953166292992E-4</v>
      </c>
      <c r="I56" s="74"/>
    </row>
    <row r="57" spans="1:9">
      <c r="A57" s="93">
        <v>613611</v>
      </c>
      <c r="B57" s="12" t="s">
        <v>753</v>
      </c>
      <c r="C57" s="97" t="s">
        <v>141</v>
      </c>
      <c r="D57" s="96">
        <f>'Tab C'!H9+'Tab C'!H170+'Tab C'!H343</f>
        <v>12000</v>
      </c>
      <c r="E57" s="96">
        <f>'Tab C'!I9+'Tab C'!I170+'Tab C'!I343</f>
        <v>12000</v>
      </c>
      <c r="F57" s="245">
        <f>'Tab C'!J9+'Tab C'!J170+'Tab C'!J343</f>
        <v>9628</v>
      </c>
      <c r="G57" s="243">
        <f t="shared" si="0"/>
        <v>80.233333333333334</v>
      </c>
      <c r="H57" s="244">
        <f t="shared" si="1"/>
        <v>5.0823501836236025E-4</v>
      </c>
      <c r="I57" s="71"/>
    </row>
    <row r="58" spans="1:9">
      <c r="A58" s="11">
        <v>613621</v>
      </c>
      <c r="B58" s="12" t="s">
        <v>753</v>
      </c>
      <c r="C58" s="61" t="s">
        <v>700</v>
      </c>
      <c r="D58" s="96">
        <f>'Tab C'!H122</f>
        <v>9000</v>
      </c>
      <c r="E58" s="96">
        <f>'Tab C'!I122</f>
        <v>9000</v>
      </c>
      <c r="F58" s="245">
        <f>'Tab C'!J122</f>
        <v>6391.22</v>
      </c>
      <c r="G58" s="243">
        <f t="shared" si="0"/>
        <v>71.01355555555557</v>
      </c>
      <c r="H58" s="244">
        <f t="shared" si="1"/>
        <v>3.3737451330056962E-4</v>
      </c>
      <c r="I58" s="71"/>
    </row>
    <row r="59" spans="1:9">
      <c r="A59" s="92">
        <v>613700</v>
      </c>
      <c r="B59" s="93"/>
      <c r="C59" s="94" t="s">
        <v>142</v>
      </c>
      <c r="D59" s="95">
        <f>SUM(D60:D78)</f>
        <v>1397100</v>
      </c>
      <c r="E59" s="95">
        <f>SUM(E60:E78)</f>
        <v>1397100</v>
      </c>
      <c r="F59" s="239">
        <f>SUM(F60:F78)</f>
        <v>750107.08</v>
      </c>
      <c r="G59" s="239">
        <f t="shared" si="0"/>
        <v>53.690292749266334</v>
      </c>
      <c r="H59" s="240">
        <f t="shared" si="1"/>
        <v>3.9596041293886206E-2</v>
      </c>
      <c r="I59" s="74"/>
    </row>
    <row r="60" spans="1:9">
      <c r="A60" s="93">
        <v>613712</v>
      </c>
      <c r="B60" s="12" t="s">
        <v>753</v>
      </c>
      <c r="C60" s="97" t="s">
        <v>143</v>
      </c>
      <c r="D60" s="96">
        <f>'Tab C'!H123+'Tab C'!H447</f>
        <v>18500</v>
      </c>
      <c r="E60" s="96">
        <f>'Tab C'!I123+'Tab C'!I447</f>
        <v>18500</v>
      </c>
      <c r="F60" s="245">
        <f>'Tab C'!J123+'Tab C'!J447</f>
        <v>11733.2</v>
      </c>
      <c r="G60" s="243">
        <f t="shared" si="0"/>
        <v>63.422702702702708</v>
      </c>
      <c r="H60" s="244">
        <f t="shared" si="1"/>
        <v>6.1936260048288795E-4</v>
      </c>
      <c r="I60" s="74"/>
    </row>
    <row r="61" spans="1:9">
      <c r="A61" s="93">
        <v>613713</v>
      </c>
      <c r="B61" s="12" t="s">
        <v>753</v>
      </c>
      <c r="C61" s="97" t="s">
        <v>144</v>
      </c>
      <c r="D61" s="96">
        <f>'Tab C'!H124</f>
        <v>20000</v>
      </c>
      <c r="E61" s="96">
        <f>'Tab C'!I124</f>
        <v>20000</v>
      </c>
      <c r="F61" s="245">
        <f>'Tab C'!J124</f>
        <v>9600</v>
      </c>
      <c r="G61" s="243">
        <f t="shared" si="0"/>
        <v>48</v>
      </c>
      <c r="H61" s="244">
        <f t="shared" si="1"/>
        <v>5.0675697717892168E-4</v>
      </c>
      <c r="I61" s="74"/>
    </row>
    <row r="62" spans="1:9">
      <c r="A62" s="93">
        <v>613714</v>
      </c>
      <c r="B62" s="12" t="s">
        <v>753</v>
      </c>
      <c r="C62" s="97" t="s">
        <v>145</v>
      </c>
      <c r="D62" s="96">
        <f>'Tab C'!H58</f>
        <v>1500</v>
      </c>
      <c r="E62" s="96">
        <f>'Tab C'!I58</f>
        <v>1500</v>
      </c>
      <c r="F62" s="245">
        <f>'Tab C'!J58</f>
        <v>0</v>
      </c>
      <c r="G62" s="243">
        <f t="shared" si="0"/>
        <v>0</v>
      </c>
      <c r="H62" s="244">
        <f t="shared" si="1"/>
        <v>0</v>
      </c>
      <c r="I62" s="74"/>
    </row>
    <row r="63" spans="1:9">
      <c r="A63" s="93">
        <v>613721</v>
      </c>
      <c r="B63" s="12" t="s">
        <v>753</v>
      </c>
      <c r="C63" s="97" t="s">
        <v>146</v>
      </c>
      <c r="D63" s="96">
        <f>'Tab C'!H125+'Tab C'!H345+'Tab C'!H346</f>
        <v>82000</v>
      </c>
      <c r="E63" s="96">
        <f>'Tab C'!I125+'Tab C'!I345+'Tab C'!I346</f>
        <v>82000</v>
      </c>
      <c r="F63" s="245">
        <f>'Tab C'!J125+'Tab C'!J345+'Tab C'!J346</f>
        <v>48998.090000000004</v>
      </c>
      <c r="G63" s="243">
        <f t="shared" si="0"/>
        <v>59.753768292682928</v>
      </c>
      <c r="H63" s="244">
        <f t="shared" si="1"/>
        <v>2.5864712474938287E-3</v>
      </c>
      <c r="I63" s="74"/>
    </row>
    <row r="64" spans="1:9">
      <c r="A64" s="93">
        <v>613722</v>
      </c>
      <c r="B64" s="12" t="s">
        <v>753</v>
      </c>
      <c r="C64" s="97" t="s">
        <v>147</v>
      </c>
      <c r="D64" s="96">
        <f>'Tab C'!H126+'Tab C'!H448+'Tab C'!H59+'Tab C'!H127</f>
        <v>28000</v>
      </c>
      <c r="E64" s="96">
        <f>'Tab C'!I126+'Tab C'!I448+'Tab C'!I59+'Tab C'!I127</f>
        <v>28000</v>
      </c>
      <c r="F64" s="245">
        <f>'Tab C'!J126+'Tab C'!J448+'Tab C'!J59+'Tab C'!J127</f>
        <v>11917.04</v>
      </c>
      <c r="G64" s="243">
        <f t="shared" si="0"/>
        <v>42.560857142857145</v>
      </c>
      <c r="H64" s="244">
        <f t="shared" si="1"/>
        <v>6.2906699659586438E-4</v>
      </c>
      <c r="I64" s="71"/>
    </row>
    <row r="65" spans="1:9">
      <c r="A65" s="93">
        <v>613723</v>
      </c>
      <c r="B65" s="12" t="s">
        <v>753</v>
      </c>
      <c r="C65" s="97" t="s">
        <v>148</v>
      </c>
      <c r="D65" s="96">
        <f>'Tab C'!H128</f>
        <v>22000</v>
      </c>
      <c r="E65" s="96">
        <f>'Tab C'!I128</f>
        <v>22000</v>
      </c>
      <c r="F65" s="245">
        <f>'Tab C'!J128</f>
        <v>16810</v>
      </c>
      <c r="G65" s="243">
        <f t="shared" si="0"/>
        <v>76.409090909090907</v>
      </c>
      <c r="H65" s="244">
        <f t="shared" si="1"/>
        <v>8.8735258191434104E-4</v>
      </c>
      <c r="I65" s="71"/>
    </row>
    <row r="66" spans="1:9" ht="22.5" customHeight="1">
      <c r="A66" s="93">
        <v>613724</v>
      </c>
      <c r="B66" s="12" t="s">
        <v>753</v>
      </c>
      <c r="C66" s="97" t="s">
        <v>919</v>
      </c>
      <c r="D66" s="96">
        <f>'Tab C'!H171+'Tab C'!H269+'Tab C'!H449</f>
        <v>177249.13</v>
      </c>
      <c r="E66" s="96">
        <f>'Tab C'!I171+'Tab C'!I269+'Tab C'!I449</f>
        <v>177249.13</v>
      </c>
      <c r="F66" s="242">
        <f>'Tab C'!J171+'Tab C'!J269+'Tab C'!J449</f>
        <v>150852.13</v>
      </c>
      <c r="G66" s="243">
        <f t="shared" si="0"/>
        <v>85.10740221968932</v>
      </c>
      <c r="H66" s="244">
        <f t="shared" si="1"/>
        <v>7.9630593124793477E-3</v>
      </c>
      <c r="I66" s="71"/>
    </row>
    <row r="67" spans="1:9">
      <c r="A67" s="93">
        <v>613724</v>
      </c>
      <c r="B67" s="12" t="s">
        <v>754</v>
      </c>
      <c r="C67" s="97" t="s">
        <v>796</v>
      </c>
      <c r="D67" s="96">
        <f>'Tab C'!H172</f>
        <v>200000</v>
      </c>
      <c r="E67" s="96">
        <f>'Tab C'!I172</f>
        <v>200000</v>
      </c>
      <c r="F67" s="242">
        <f>'Tab C'!J172</f>
        <v>200000</v>
      </c>
      <c r="G67" s="243">
        <f t="shared" si="0"/>
        <v>100</v>
      </c>
      <c r="H67" s="244">
        <f t="shared" si="1"/>
        <v>1.0557437024560868E-2</v>
      </c>
      <c r="I67" s="71"/>
    </row>
    <row r="68" spans="1:9">
      <c r="A68" s="93">
        <v>613724</v>
      </c>
      <c r="B68" s="12" t="s">
        <v>758</v>
      </c>
      <c r="C68" s="97" t="s">
        <v>796</v>
      </c>
      <c r="D68" s="96">
        <f>'Tab C'!H173</f>
        <v>8960.8700000000008</v>
      </c>
      <c r="E68" s="96">
        <f>'Tab C'!I173</f>
        <v>8960.8700000000008</v>
      </c>
      <c r="F68" s="242">
        <f>'Tab C'!J173</f>
        <v>8960.8700000000008</v>
      </c>
      <c r="G68" s="243">
        <f t="shared" si="0"/>
        <v>100</v>
      </c>
      <c r="H68" s="244">
        <f t="shared" si="1"/>
        <v>4.7301910355138381E-4</v>
      </c>
      <c r="I68" s="71"/>
    </row>
    <row r="69" spans="1:9" ht="22.5">
      <c r="A69" s="93">
        <v>613724</v>
      </c>
      <c r="B69" s="12" t="s">
        <v>765</v>
      </c>
      <c r="C69" s="97" t="s">
        <v>798</v>
      </c>
      <c r="D69" s="96">
        <f>'Tab C'!H298</f>
        <v>1000</v>
      </c>
      <c r="E69" s="96">
        <f>'Tab C'!I298</f>
        <v>1000</v>
      </c>
      <c r="F69" s="242">
        <f>'Tab C'!J298</f>
        <v>1000</v>
      </c>
      <c r="G69" s="243">
        <f t="shared" si="0"/>
        <v>100</v>
      </c>
      <c r="H69" s="244">
        <f t="shared" si="1"/>
        <v>5.2787185122804348E-5</v>
      </c>
      <c r="I69" s="71"/>
    </row>
    <row r="70" spans="1:9" ht="22.5">
      <c r="A70" s="93">
        <v>613724</v>
      </c>
      <c r="B70" s="12" t="s">
        <v>763</v>
      </c>
      <c r="C70" s="97" t="s">
        <v>798</v>
      </c>
      <c r="D70" s="96">
        <f>'Tab C'!H299</f>
        <v>4700</v>
      </c>
      <c r="E70" s="96">
        <f>'Tab C'!I299</f>
        <v>4700</v>
      </c>
      <c r="F70" s="242">
        <f>'Tab C'!J299</f>
        <v>4682.66</v>
      </c>
      <c r="G70" s="243">
        <f t="shared" ref="G70:G133" si="2">F70/E70*100</f>
        <v>99.631063829787237</v>
      </c>
      <c r="H70" s="244">
        <f t="shared" ref="H70:H133" si="3">F70/F$249</f>
        <v>2.4718444028715099E-4</v>
      </c>
      <c r="I70" s="71"/>
    </row>
    <row r="71" spans="1:9" ht="22.5">
      <c r="A71" s="93">
        <v>613724</v>
      </c>
      <c r="B71" s="12" t="s">
        <v>238</v>
      </c>
      <c r="C71" s="97" t="s">
        <v>797</v>
      </c>
      <c r="D71" s="96">
        <f>'Tab C'!H300</f>
        <v>100</v>
      </c>
      <c r="E71" s="96">
        <f>'Tab C'!I300</f>
        <v>100</v>
      </c>
      <c r="F71" s="242">
        <f>'Tab C'!J300</f>
        <v>10</v>
      </c>
      <c r="G71" s="243">
        <f t="shared" si="2"/>
        <v>10</v>
      </c>
      <c r="H71" s="244">
        <f t="shared" si="3"/>
        <v>5.2787185122804342E-7</v>
      </c>
      <c r="I71" s="71"/>
    </row>
    <row r="72" spans="1:9" ht="22.5">
      <c r="A72" s="93">
        <v>613724</v>
      </c>
      <c r="B72" s="12" t="s">
        <v>755</v>
      </c>
      <c r="C72" s="97" t="s">
        <v>799</v>
      </c>
      <c r="D72" s="96">
        <f>'Tab C'!H471+'Tab C'!H472</f>
        <v>129350</v>
      </c>
      <c r="E72" s="96">
        <f>'Tab C'!I471+'Tab C'!I472</f>
        <v>129350</v>
      </c>
      <c r="F72" s="242">
        <f>'Tab C'!J471+'Tab C'!J472</f>
        <v>5333</v>
      </c>
      <c r="G72" s="243">
        <f t="shared" si="2"/>
        <v>4.1229223038268268</v>
      </c>
      <c r="H72" s="244">
        <f t="shared" si="3"/>
        <v>2.8151405825991557E-4</v>
      </c>
      <c r="I72" s="71"/>
    </row>
    <row r="73" spans="1:9" ht="12.75" customHeight="1">
      <c r="A73" s="93">
        <v>613725</v>
      </c>
      <c r="B73" s="93"/>
      <c r="C73" s="97" t="s">
        <v>727</v>
      </c>
      <c r="D73" s="96">
        <f>'Tab C'!H301+'Tab C'!H302</f>
        <v>30000</v>
      </c>
      <c r="E73" s="96">
        <f>'Tab C'!I301+'Tab C'!I302</f>
        <v>30000</v>
      </c>
      <c r="F73" s="242">
        <f>'Tab C'!J301+'Tab C'!J302</f>
        <v>24279.489999999998</v>
      </c>
      <c r="G73" s="243">
        <f t="shared" si="2"/>
        <v>80.931633333333338</v>
      </c>
      <c r="H73" s="244">
        <f t="shared" si="3"/>
        <v>1.2816459333172769E-3</v>
      </c>
      <c r="I73" s="71"/>
    </row>
    <row r="74" spans="1:9">
      <c r="A74" s="93">
        <v>613726</v>
      </c>
      <c r="B74" s="12" t="s">
        <v>753</v>
      </c>
      <c r="C74" s="97" t="s">
        <v>149</v>
      </c>
      <c r="D74" s="96">
        <f>'Tab C'!H270</f>
        <v>50000</v>
      </c>
      <c r="E74" s="96">
        <f>'Tab C'!I270</f>
        <v>50000</v>
      </c>
      <c r="F74" s="245">
        <f>'Tab C'!J270</f>
        <v>49929.75</v>
      </c>
      <c r="G74" s="243">
        <f t="shared" si="2"/>
        <v>99.859499999999997</v>
      </c>
      <c r="H74" s="244">
        <f t="shared" si="3"/>
        <v>2.6356509563853401E-3</v>
      </c>
      <c r="I74" s="71"/>
    </row>
    <row r="75" spans="1:9" ht="58.5" customHeight="1">
      <c r="A75" s="93">
        <v>613727</v>
      </c>
      <c r="B75" s="12" t="s">
        <v>753</v>
      </c>
      <c r="C75" s="97" t="s">
        <v>896</v>
      </c>
      <c r="D75" s="96">
        <f>'Tab C'!H174+'Tab C'!H178+'Tab C'!H271+'Tab C'!H179+'Tab C'!H129+'Tab C'!H181+'Tab C'!H176+'Tab C'!H304</f>
        <v>415314</v>
      </c>
      <c r="E75" s="96">
        <f>'Tab C'!I174+'Tab C'!I178+'Tab C'!I271+'Tab C'!I179+'Tab C'!I129+'Tab C'!I181+'Tab C'!I176+'Tab C'!I304</f>
        <v>415314</v>
      </c>
      <c r="F75" s="245">
        <f>'Tab C'!J174+'Tab C'!J178+'Tab C'!J271+'Tab C'!J179+'Tab C'!J129+'Tab C'!J181+'Tab C'!J176+'Tab C'!J304</f>
        <v>200000.85</v>
      </c>
      <c r="G75" s="243">
        <f t="shared" si="2"/>
        <v>48.156539389473991</v>
      </c>
      <c r="H75" s="244">
        <f t="shared" si="3"/>
        <v>1.0557481893668223E-2</v>
      </c>
      <c r="I75" s="71"/>
    </row>
    <row r="76" spans="1:9">
      <c r="A76" s="93">
        <v>613727</v>
      </c>
      <c r="B76" s="12" t="s">
        <v>769</v>
      </c>
      <c r="C76" s="97" t="s">
        <v>382</v>
      </c>
      <c r="D76" s="96">
        <f>'Tab C'!H175</f>
        <v>85000</v>
      </c>
      <c r="E76" s="96">
        <f>'Tab C'!I175</f>
        <v>85000</v>
      </c>
      <c r="F76" s="245">
        <f>'Tab C'!J175</f>
        <v>0</v>
      </c>
      <c r="G76" s="243">
        <f t="shared" si="2"/>
        <v>0</v>
      </c>
      <c r="H76" s="244">
        <f t="shared" si="3"/>
        <v>0</v>
      </c>
      <c r="I76" s="71"/>
    </row>
    <row r="77" spans="1:9" ht="33.75">
      <c r="A77" s="93">
        <v>613727</v>
      </c>
      <c r="B77" s="12" t="s">
        <v>770</v>
      </c>
      <c r="C77" s="97" t="s">
        <v>897</v>
      </c>
      <c r="D77" s="96">
        <f>'Tab C'!H180+'Tab C'!H182+'Tab C'!H177</f>
        <v>112786</v>
      </c>
      <c r="E77" s="96">
        <f>'Tab C'!I180+'Tab C'!I182+'Tab C'!I177</f>
        <v>112786</v>
      </c>
      <c r="F77" s="245">
        <f>'Tab C'!J180+'Tab C'!J182+'Tab C'!J177</f>
        <v>0</v>
      </c>
      <c r="G77" s="243">
        <f t="shared" si="2"/>
        <v>0</v>
      </c>
      <c r="H77" s="244">
        <f t="shared" si="3"/>
        <v>0</v>
      </c>
      <c r="I77" s="71" t="s">
        <v>923</v>
      </c>
    </row>
    <row r="78" spans="1:9">
      <c r="A78" s="93">
        <v>613727</v>
      </c>
      <c r="B78" s="12" t="s">
        <v>764</v>
      </c>
      <c r="C78" s="97" t="s">
        <v>800</v>
      </c>
      <c r="D78" s="96">
        <f>'Tab C'!H303+'Tab C'!H305</f>
        <v>10640</v>
      </c>
      <c r="E78" s="96">
        <f>'Tab C'!I303+'Tab C'!I305</f>
        <v>10640</v>
      </c>
      <c r="F78" s="245">
        <f>'Tab C'!J303+'Tab C'!J305</f>
        <v>6000</v>
      </c>
      <c r="G78" s="243">
        <f t="shared" si="2"/>
        <v>56.390977443609025</v>
      </c>
      <c r="H78" s="244">
        <f t="shared" si="3"/>
        <v>3.1672311073682605E-4</v>
      </c>
      <c r="I78" s="71"/>
    </row>
    <row r="79" spans="1:9">
      <c r="A79" s="92">
        <v>613800</v>
      </c>
      <c r="B79" s="93"/>
      <c r="C79" s="94" t="s">
        <v>150</v>
      </c>
      <c r="D79" s="95">
        <f>SUM(D80:D83)</f>
        <v>21200</v>
      </c>
      <c r="E79" s="95">
        <f>SUM(E80:E83)</f>
        <v>21200</v>
      </c>
      <c r="F79" s="239">
        <f>SUM(F80:F83)</f>
        <v>18027.449999999997</v>
      </c>
      <c r="G79" s="239">
        <f t="shared" si="2"/>
        <v>85.035141509433956</v>
      </c>
      <c r="H79" s="240">
        <f t="shared" si="3"/>
        <v>9.5161834044209909E-4</v>
      </c>
      <c r="I79" s="74"/>
    </row>
    <row r="80" spans="1:9">
      <c r="A80" s="10">
        <v>613811</v>
      </c>
      <c r="B80" s="12" t="s">
        <v>753</v>
      </c>
      <c r="C80" s="61" t="s">
        <v>151</v>
      </c>
      <c r="D80" s="96">
        <f>'Tab C'!H130</f>
        <v>3800</v>
      </c>
      <c r="E80" s="96">
        <f>'Tab C'!I130</f>
        <v>3800</v>
      </c>
      <c r="F80" s="245">
        <f>'Tab C'!J130</f>
        <v>2995</v>
      </c>
      <c r="G80" s="243">
        <f t="shared" si="2"/>
        <v>78.815789473684205</v>
      </c>
      <c r="H80" s="244">
        <f t="shared" si="3"/>
        <v>1.58097619442799E-4</v>
      </c>
      <c r="I80" s="74"/>
    </row>
    <row r="81" spans="1:9">
      <c r="A81" s="93">
        <v>613813</v>
      </c>
      <c r="B81" s="12" t="s">
        <v>753</v>
      </c>
      <c r="C81" s="97" t="s">
        <v>152</v>
      </c>
      <c r="D81" s="96">
        <f>'Tab C'!H131</f>
        <v>8000</v>
      </c>
      <c r="E81" s="96">
        <f>'Tab C'!I131</f>
        <v>8000</v>
      </c>
      <c r="F81" s="245">
        <f>'Tab C'!J131</f>
        <v>7062.05</v>
      </c>
      <c r="G81" s="243">
        <f t="shared" si="2"/>
        <v>88.275625000000005</v>
      </c>
      <c r="H81" s="244">
        <f t="shared" si="3"/>
        <v>3.7278574069650043E-4</v>
      </c>
      <c r="I81" s="71"/>
    </row>
    <row r="82" spans="1:9">
      <c r="A82" s="93">
        <v>613814</v>
      </c>
      <c r="B82" s="12" t="s">
        <v>753</v>
      </c>
      <c r="C82" s="97" t="s">
        <v>153</v>
      </c>
      <c r="D82" s="96">
        <f>'Tab C'!H132</f>
        <v>3400</v>
      </c>
      <c r="E82" s="96">
        <f>'Tab C'!I132</f>
        <v>3400</v>
      </c>
      <c r="F82" s="245">
        <f>'Tab C'!J132</f>
        <v>3170.4</v>
      </c>
      <c r="G82" s="243">
        <f t="shared" si="2"/>
        <v>93.247058823529414</v>
      </c>
      <c r="H82" s="244">
        <f t="shared" si="3"/>
        <v>1.673564917133389E-4</v>
      </c>
      <c r="I82" s="71"/>
    </row>
    <row r="83" spans="1:9">
      <c r="A83" s="93">
        <v>613821</v>
      </c>
      <c r="B83" s="12" t="s">
        <v>753</v>
      </c>
      <c r="C83" s="97" t="s">
        <v>154</v>
      </c>
      <c r="D83" s="96">
        <f>'Tab C'!H40</f>
        <v>6000</v>
      </c>
      <c r="E83" s="96">
        <f>'Tab C'!I40</f>
        <v>6000</v>
      </c>
      <c r="F83" s="245">
        <f>'Tab C'!J40</f>
        <v>4800</v>
      </c>
      <c r="G83" s="243">
        <f t="shared" si="2"/>
        <v>80</v>
      </c>
      <c r="H83" s="244">
        <f t="shared" si="3"/>
        <v>2.5337848858946084E-4</v>
      </c>
      <c r="I83" s="71"/>
    </row>
    <row r="84" spans="1:9">
      <c r="A84" s="92">
        <v>613900</v>
      </c>
      <c r="B84" s="93"/>
      <c r="C84" s="94" t="s">
        <v>155</v>
      </c>
      <c r="D84" s="95">
        <f>SUM(D85:D112)</f>
        <v>1850530</v>
      </c>
      <c r="E84" s="95">
        <f>SUM(E85:E112)</f>
        <v>1850530</v>
      </c>
      <c r="F84" s="239">
        <f>SUM(F85:F112)</f>
        <v>1310669.0799999998</v>
      </c>
      <c r="G84" s="246">
        <f t="shared" si="2"/>
        <v>70.826686408758562</v>
      </c>
      <c r="H84" s="240">
        <f t="shared" si="3"/>
        <v>6.9186531360695649E-2</v>
      </c>
      <c r="I84" s="74"/>
    </row>
    <row r="85" spans="1:9">
      <c r="A85" s="93">
        <v>613911</v>
      </c>
      <c r="B85" s="12" t="s">
        <v>753</v>
      </c>
      <c r="C85" s="97" t="s">
        <v>156</v>
      </c>
      <c r="D85" s="96">
        <f>'Tab C'!H344</f>
        <v>20000</v>
      </c>
      <c r="E85" s="96">
        <f>'Tab C'!I344</f>
        <v>20000</v>
      </c>
      <c r="F85" s="245">
        <f>'Tab C'!J344</f>
        <v>6988.4</v>
      </c>
      <c r="G85" s="243">
        <f t="shared" si="2"/>
        <v>34.942</v>
      </c>
      <c r="H85" s="244">
        <f t="shared" si="3"/>
        <v>3.6889796451220586E-4</v>
      </c>
      <c r="I85" s="71"/>
    </row>
    <row r="86" spans="1:9">
      <c r="A86" s="93">
        <v>613912</v>
      </c>
      <c r="B86" s="12" t="s">
        <v>753</v>
      </c>
      <c r="C86" s="97" t="s">
        <v>157</v>
      </c>
      <c r="D86" s="96">
        <f>'Tab C'!H133+'Tab C'!H20</f>
        <v>8800</v>
      </c>
      <c r="E86" s="96">
        <f>'Tab C'!I133+'Tab C'!I20</f>
        <v>8800</v>
      </c>
      <c r="F86" s="245">
        <f>'Tab C'!J133+'Tab C'!J20</f>
        <v>7800</v>
      </c>
      <c r="G86" s="243">
        <f t="shared" si="2"/>
        <v>88.63636363636364</v>
      </c>
      <c r="H86" s="244">
        <f t="shared" si="3"/>
        <v>4.1174004395787392E-4</v>
      </c>
      <c r="I86" s="71"/>
    </row>
    <row r="87" spans="1:9">
      <c r="A87" s="93">
        <v>613914</v>
      </c>
      <c r="B87" s="12" t="s">
        <v>753</v>
      </c>
      <c r="C87" s="97" t="s">
        <v>158</v>
      </c>
      <c r="D87" s="96">
        <f>'Tab C'!H10+'Tab C'!H241+'Tab C'!H242</f>
        <v>81300</v>
      </c>
      <c r="E87" s="96">
        <f>'Tab C'!I10+'Tab C'!I241+'Tab C'!I242</f>
        <v>81300</v>
      </c>
      <c r="F87" s="245">
        <f>'Tab C'!J10+'Tab C'!J241+'Tab C'!J242</f>
        <v>78467.39</v>
      </c>
      <c r="G87" s="243">
        <f t="shared" si="2"/>
        <v>96.515854858548593</v>
      </c>
      <c r="H87" s="244">
        <f t="shared" si="3"/>
        <v>4.142072642033286E-3</v>
      </c>
      <c r="I87" s="71"/>
    </row>
    <row r="88" spans="1:9" ht="22.5">
      <c r="A88" s="93">
        <v>613915</v>
      </c>
      <c r="B88" s="12" t="s">
        <v>753</v>
      </c>
      <c r="C88" s="97" t="s">
        <v>159</v>
      </c>
      <c r="D88" s="96">
        <f>'Tab C'!H272</f>
        <v>75000</v>
      </c>
      <c r="E88" s="96">
        <f>'Tab C'!I272</f>
        <v>75000</v>
      </c>
      <c r="F88" s="245">
        <f>'Tab C'!J272</f>
        <v>75000</v>
      </c>
      <c r="G88" s="243">
        <f t="shared" si="2"/>
        <v>100</v>
      </c>
      <c r="H88" s="244">
        <f t="shared" si="3"/>
        <v>3.9590388842103263E-3</v>
      </c>
      <c r="I88" s="71"/>
    </row>
    <row r="89" spans="1:9">
      <c r="A89" s="93">
        <v>613916</v>
      </c>
      <c r="B89" s="12" t="s">
        <v>753</v>
      </c>
      <c r="C89" s="97" t="s">
        <v>160</v>
      </c>
      <c r="D89" s="96">
        <f>'Tab C'!H39+'Tab C'!H134</f>
        <v>28000</v>
      </c>
      <c r="E89" s="96">
        <f>'Tab C'!I39+'Tab C'!I134</f>
        <v>28000</v>
      </c>
      <c r="F89" s="245">
        <f>'Tab C'!J39+'Tab C'!J134</f>
        <v>24027.54</v>
      </c>
      <c r="G89" s="243">
        <f t="shared" si="2"/>
        <v>85.812642857142862</v>
      </c>
      <c r="H89" s="244">
        <f t="shared" si="3"/>
        <v>1.2683462020255864E-3</v>
      </c>
      <c r="I89" s="71"/>
    </row>
    <row r="90" spans="1:9">
      <c r="A90" s="93">
        <v>613922</v>
      </c>
      <c r="B90" s="12" t="s">
        <v>753</v>
      </c>
      <c r="C90" s="61" t="s">
        <v>161</v>
      </c>
      <c r="D90" s="96">
        <f>'Tab C'!H135+'Tab C'!H519+'Tab C'!H41</f>
        <v>9200</v>
      </c>
      <c r="E90" s="96">
        <f>'Tab C'!I135+'Tab C'!I519+'Tab C'!I41</f>
        <v>9200</v>
      </c>
      <c r="F90" s="245">
        <f>'Tab C'!J135+'Tab C'!J519+'Tab C'!J41</f>
        <v>2833.2</v>
      </c>
      <c r="G90" s="243">
        <f t="shared" si="2"/>
        <v>30.795652173913041</v>
      </c>
      <c r="H90" s="244">
        <f t="shared" si="3"/>
        <v>1.4955665288992926E-4</v>
      </c>
      <c r="I90" s="71"/>
    </row>
    <row r="91" spans="1:9">
      <c r="A91" s="10">
        <v>613924</v>
      </c>
      <c r="B91" s="12" t="s">
        <v>753</v>
      </c>
      <c r="C91" s="61" t="s">
        <v>162</v>
      </c>
      <c r="D91" s="96">
        <f>'Tab C'!H450</f>
        <v>1500</v>
      </c>
      <c r="E91" s="96">
        <f>'Tab C'!I450</f>
        <v>1500</v>
      </c>
      <c r="F91" s="245">
        <f>'Tab C'!J450</f>
        <v>250</v>
      </c>
      <c r="G91" s="243">
        <f t="shared" si="2"/>
        <v>16.666666666666664</v>
      </c>
      <c r="H91" s="244">
        <f t="shared" si="3"/>
        <v>1.3196796280701087E-5</v>
      </c>
      <c r="I91" s="71"/>
    </row>
    <row r="92" spans="1:9">
      <c r="A92" s="93">
        <v>613934</v>
      </c>
      <c r="B92" s="12" t="s">
        <v>753</v>
      </c>
      <c r="C92" s="97" t="s">
        <v>163</v>
      </c>
      <c r="D92" s="96">
        <f>'Tab C'!H61+'Tab C'!H136+'Tab C'!H62</f>
        <v>62000</v>
      </c>
      <c r="E92" s="96">
        <f>'Tab C'!I61+'Tab C'!I136+'Tab C'!I62</f>
        <v>62000</v>
      </c>
      <c r="F92" s="245">
        <f>'Tab C'!J61+'Tab C'!J136+'Tab C'!J62</f>
        <v>14224.5</v>
      </c>
      <c r="G92" s="243">
        <f t="shared" si="2"/>
        <v>22.94274193548387</v>
      </c>
      <c r="H92" s="244">
        <f t="shared" si="3"/>
        <v>7.5087131477933038E-4</v>
      </c>
      <c r="I92" s="71"/>
    </row>
    <row r="93" spans="1:9">
      <c r="A93" s="10">
        <v>613937</v>
      </c>
      <c r="B93" s="12" t="s">
        <v>753</v>
      </c>
      <c r="C93" s="61" t="s">
        <v>164</v>
      </c>
      <c r="D93" s="96">
        <f>'Tab C'!H63+'Tab C'!H81</f>
        <v>9500</v>
      </c>
      <c r="E93" s="96">
        <f>'Tab C'!I63+'Tab C'!I81</f>
        <v>9500</v>
      </c>
      <c r="F93" s="245">
        <f>'Tab C'!J63+'Tab C'!J81</f>
        <v>1796.5500000000002</v>
      </c>
      <c r="G93" s="243">
        <f t="shared" si="2"/>
        <v>18.911052631578951</v>
      </c>
      <c r="H93" s="244">
        <f t="shared" si="3"/>
        <v>9.4834817432374157E-5</v>
      </c>
      <c r="I93" s="71"/>
    </row>
    <row r="94" spans="1:9">
      <c r="A94" s="10">
        <v>613949</v>
      </c>
      <c r="B94" s="12" t="s">
        <v>753</v>
      </c>
      <c r="C94" s="61" t="s">
        <v>165</v>
      </c>
      <c r="D94" s="96">
        <f>'Tab C'!H452</f>
        <v>2000</v>
      </c>
      <c r="E94" s="96">
        <f>'Tab C'!I452</f>
        <v>2000</v>
      </c>
      <c r="F94" s="245">
        <f>'Tab C'!J452</f>
        <v>0</v>
      </c>
      <c r="G94" s="243">
        <f t="shared" si="2"/>
        <v>0</v>
      </c>
      <c r="H94" s="244">
        <f t="shared" si="3"/>
        <v>0</v>
      </c>
      <c r="I94" s="71"/>
    </row>
    <row r="95" spans="1:9">
      <c r="A95" s="10">
        <v>613961</v>
      </c>
      <c r="B95" s="12" t="s">
        <v>753</v>
      </c>
      <c r="C95" s="61" t="s">
        <v>166</v>
      </c>
      <c r="D95" s="96">
        <f>'Tab C'!H82</f>
        <v>15000</v>
      </c>
      <c r="E95" s="96">
        <f>'Tab C'!I82</f>
        <v>15000</v>
      </c>
      <c r="F95" s="245">
        <f>'Tab C'!J82</f>
        <v>3616.82</v>
      </c>
      <c r="G95" s="243">
        <f t="shared" si="2"/>
        <v>24.112133333333336</v>
      </c>
      <c r="H95" s="244">
        <f t="shared" si="3"/>
        <v>1.9092174689586122E-4</v>
      </c>
      <c r="I95" s="71"/>
    </row>
    <row r="96" spans="1:9">
      <c r="A96" s="10">
        <v>613962</v>
      </c>
      <c r="B96" s="12" t="s">
        <v>753</v>
      </c>
      <c r="C96" s="61" t="s">
        <v>167</v>
      </c>
      <c r="D96" s="96">
        <f>'Tab C'!H83</f>
        <v>15000</v>
      </c>
      <c r="E96" s="96">
        <f>'Tab C'!I83</f>
        <v>15000</v>
      </c>
      <c r="F96" s="245">
        <f>'Tab C'!J83</f>
        <v>14402.85</v>
      </c>
      <c r="G96" s="243">
        <f t="shared" si="2"/>
        <v>96.019000000000005</v>
      </c>
      <c r="H96" s="244">
        <f t="shared" si="3"/>
        <v>7.6028590924598263E-4</v>
      </c>
      <c r="I96" s="71"/>
    </row>
    <row r="97" spans="1:9">
      <c r="A97" s="10">
        <v>613973</v>
      </c>
      <c r="B97" s="12" t="s">
        <v>753</v>
      </c>
      <c r="C97" s="61" t="s">
        <v>168</v>
      </c>
      <c r="D97" s="96">
        <f>'Tab C'!H243</f>
        <v>5000</v>
      </c>
      <c r="E97" s="96">
        <f>'Tab C'!I243</f>
        <v>5000</v>
      </c>
      <c r="F97" s="245">
        <f>'Tab C'!J243</f>
        <v>630</v>
      </c>
      <c r="G97" s="243">
        <f t="shared" si="2"/>
        <v>12.6</v>
      </c>
      <c r="H97" s="244">
        <f t="shared" si="3"/>
        <v>3.3255926627366735E-5</v>
      </c>
      <c r="I97" s="71"/>
    </row>
    <row r="98" spans="1:9">
      <c r="A98" s="93">
        <v>613974</v>
      </c>
      <c r="B98" s="12" t="s">
        <v>753</v>
      </c>
      <c r="C98" s="97" t="s">
        <v>169</v>
      </c>
      <c r="D98" s="96">
        <f>'Tab C'!H11+'Tab C'!H273</f>
        <v>129400</v>
      </c>
      <c r="E98" s="96">
        <f>'Tab C'!I11+'Tab C'!I273</f>
        <v>129400</v>
      </c>
      <c r="F98" s="245">
        <f>'Tab C'!J11+'Tab C'!J273</f>
        <v>73650</v>
      </c>
      <c r="G98" s="243">
        <f t="shared" si="2"/>
        <v>56.916537867078823</v>
      </c>
      <c r="H98" s="244">
        <f t="shared" si="3"/>
        <v>3.88777618429454E-3</v>
      </c>
      <c r="I98" s="71"/>
    </row>
    <row r="99" spans="1:9">
      <c r="A99" s="93">
        <v>613975</v>
      </c>
      <c r="B99" s="12" t="s">
        <v>753</v>
      </c>
      <c r="C99" s="97" t="s">
        <v>827</v>
      </c>
      <c r="D99" s="96">
        <f>'Tab C'!H12</f>
        <v>295000</v>
      </c>
      <c r="E99" s="96">
        <f>'Tab C'!I12</f>
        <v>295000</v>
      </c>
      <c r="F99" s="245">
        <f>'Tab C'!J12</f>
        <v>289445.2</v>
      </c>
      <c r="G99" s="243">
        <f t="shared" si="2"/>
        <v>98.117016949152543</v>
      </c>
      <c r="H99" s="244">
        <f t="shared" si="3"/>
        <v>1.5278997355307128E-2</v>
      </c>
      <c r="I99" s="71"/>
    </row>
    <row r="100" spans="1:9">
      <c r="A100" s="93">
        <v>613976</v>
      </c>
      <c r="B100" s="12" t="s">
        <v>753</v>
      </c>
      <c r="C100" s="97" t="s">
        <v>170</v>
      </c>
      <c r="D100" s="96">
        <f>'Tab C'!H137+'Tab C'!H473+'Tab C'!H453</f>
        <v>50300</v>
      </c>
      <c r="E100" s="96">
        <f>'Tab C'!I137+'Tab C'!I473+'Tab C'!I453</f>
        <v>50300</v>
      </c>
      <c r="F100" s="245">
        <f>'Tab C'!J137+'Tab C'!J473+'Tab C'!J453</f>
        <v>36869.4</v>
      </c>
      <c r="G100" s="243">
        <f t="shared" si="2"/>
        <v>73.299005964214714</v>
      </c>
      <c r="H100" s="244">
        <f t="shared" si="3"/>
        <v>1.9462318431667225E-3</v>
      </c>
      <c r="I100" s="74"/>
    </row>
    <row r="101" spans="1:9">
      <c r="A101" s="10">
        <v>613979</v>
      </c>
      <c r="B101" s="12" t="s">
        <v>753</v>
      </c>
      <c r="C101" s="61" t="s">
        <v>171</v>
      </c>
      <c r="D101" s="96">
        <f>'Tab C'!H138</f>
        <v>6500</v>
      </c>
      <c r="E101" s="96">
        <f>'Tab C'!I138</f>
        <v>6500</v>
      </c>
      <c r="F101" s="245">
        <f>'Tab C'!J138</f>
        <v>0</v>
      </c>
      <c r="G101" s="243">
        <f t="shared" si="2"/>
        <v>0</v>
      </c>
      <c r="H101" s="244">
        <f t="shared" si="3"/>
        <v>0</v>
      </c>
      <c r="I101" s="74"/>
    </row>
    <row r="102" spans="1:9">
      <c r="A102" s="93">
        <v>613983</v>
      </c>
      <c r="B102" s="12" t="s">
        <v>753</v>
      </c>
      <c r="C102" s="97" t="s">
        <v>172</v>
      </c>
      <c r="D102" s="96">
        <f>'Tab C'!H13+'Tab C'!H38+'Tab C'!H60+'Tab C'!H84+'Tab C'!H139+'Tab C'!H140+'Tab C'!H183+'Tab C'!H244+'Tab C'!H274+'Tab C'!H275+'Tab C'!H347+'Tab C'!H451+'Tab C'!H474+'Tab C'!H503+'Tab C'!H520+'Tab C'!H454</f>
        <v>17470</v>
      </c>
      <c r="E102" s="96">
        <f>'Tab C'!I13+'Tab C'!I38+'Tab C'!I60+'Tab C'!I84+'Tab C'!I139+'Tab C'!I140+'Tab C'!I183+'Tab C'!I244+'Tab C'!I274+'Tab C'!I275+'Tab C'!I347+'Tab C'!I451+'Tab C'!I474+'Tab C'!I503+'Tab C'!I520+'Tab C'!I454</f>
        <v>17470</v>
      </c>
      <c r="F102" s="245">
        <f>'Tab C'!J13+'Tab C'!J38+'Tab C'!J60+'Tab C'!J84+'Tab C'!J139+'Tab C'!J140+'Tab C'!J183+'Tab C'!J244+'Tab C'!J274+'Tab C'!J275+'Tab C'!J347+'Tab C'!J451+'Tab C'!J474+'Tab C'!J503+'Tab C'!J520+'Tab C'!J454</f>
        <v>13748.64</v>
      </c>
      <c r="G102" s="243">
        <f t="shared" si="2"/>
        <v>78.69856897538638</v>
      </c>
      <c r="H102" s="244">
        <f t="shared" si="3"/>
        <v>7.2575200486679271E-4</v>
      </c>
      <c r="I102" s="74"/>
    </row>
    <row r="103" spans="1:9" ht="22.5">
      <c r="A103" s="93">
        <v>613986</v>
      </c>
      <c r="B103" s="12" t="s">
        <v>753</v>
      </c>
      <c r="C103" s="97" t="s">
        <v>173</v>
      </c>
      <c r="D103" s="96">
        <f>'Tab C'!H14+'Tab C'!H17+'Tab C'!H141+'Tab C'!H276+'Tab C'!H475+'Tab C'!H455</f>
        <v>21620</v>
      </c>
      <c r="E103" s="96">
        <f>'Tab C'!I14+'Tab C'!I17+'Tab C'!I141+'Tab C'!I276+'Tab C'!I475+'Tab C'!I455</f>
        <v>21620</v>
      </c>
      <c r="F103" s="245">
        <f>'Tab C'!J14+'Tab C'!J17+'Tab C'!J141+'Tab C'!J276+'Tab C'!J475+'Tab C'!J455</f>
        <v>18512.57</v>
      </c>
      <c r="G103" s="243">
        <f t="shared" si="2"/>
        <v>85.627058279370942</v>
      </c>
      <c r="H103" s="244">
        <f t="shared" si="3"/>
        <v>9.7722645968887408E-4</v>
      </c>
      <c r="I103" s="74"/>
    </row>
    <row r="104" spans="1:9">
      <c r="A104" s="93">
        <v>613987</v>
      </c>
      <c r="B104" s="12" t="s">
        <v>753</v>
      </c>
      <c r="C104" s="97" t="s">
        <v>174</v>
      </c>
      <c r="D104" s="96">
        <f>'Tab C'!H15+'Tab C'!H18+'Tab C'!H142+'Tab C'!H277+'Tab C'!H476+'Tab C'!H456</f>
        <v>32540</v>
      </c>
      <c r="E104" s="96">
        <f>'Tab C'!I15+'Tab C'!I18+'Tab C'!I142+'Tab C'!I277+'Tab C'!I476+'Tab C'!I456</f>
        <v>32540</v>
      </c>
      <c r="F104" s="245">
        <f>'Tab C'!J15+'Tab C'!J18+'Tab C'!J142+'Tab C'!J277+'Tab C'!J476+'Tab C'!J456</f>
        <v>27772.51</v>
      </c>
      <c r="G104" s="243">
        <f t="shared" si="2"/>
        <v>85.348832206515056</v>
      </c>
      <c r="H104" s="244">
        <f t="shared" si="3"/>
        <v>1.4660326266949348E-3</v>
      </c>
      <c r="I104" s="74"/>
    </row>
    <row r="105" spans="1:9">
      <c r="A105" s="93">
        <v>613988</v>
      </c>
      <c r="B105" s="12" t="s">
        <v>753</v>
      </c>
      <c r="C105" s="97" t="s">
        <v>175</v>
      </c>
      <c r="D105" s="96">
        <f>'Tab C'!H16+'Tab C'!H19+'Tab C'!H143+'Tab C'!H278+'Tab C'!H477+'Tab C'!H457</f>
        <v>52800</v>
      </c>
      <c r="E105" s="96">
        <f>'Tab C'!I16+'Tab C'!I19+'Tab C'!I143+'Tab C'!I278+'Tab C'!I477+'Tab C'!I457</f>
        <v>52800</v>
      </c>
      <c r="F105" s="245">
        <f>'Tab C'!J16+'Tab C'!J19+'Tab C'!J143+'Tab C'!J278+'Tab C'!J477+'Tab C'!J457</f>
        <v>44444.829999999994</v>
      </c>
      <c r="G105" s="243">
        <f t="shared" si="2"/>
        <v>84.17581439393939</v>
      </c>
      <c r="H105" s="244">
        <f t="shared" si="3"/>
        <v>2.3461174689615679E-3</v>
      </c>
      <c r="I105" s="71"/>
    </row>
    <row r="106" spans="1:9" ht="105" customHeight="1">
      <c r="A106" s="93">
        <v>613991</v>
      </c>
      <c r="B106" s="12" t="s">
        <v>753</v>
      </c>
      <c r="C106" s="97" t="s">
        <v>870</v>
      </c>
      <c r="D106" s="96">
        <f>'Tab C'!H42+'Tab C'!H144+'Tab C'!H184+'Tab C'!H187+'Tab C'!H245+'Tab C'!H279+'Tab C'!H348+'Tab C'!H349+'Tab C'!H521+'Tab C'!H350+'Tab C'!H145+'Tab C'!H21+'Tab C'!H194+'Tab C'!H460+'Tab C'!H185+'Tab C'!H280</f>
        <v>294200</v>
      </c>
      <c r="E106" s="96">
        <f>'Tab C'!I42+'Tab C'!I144+'Tab C'!I184+'Tab C'!I187+'Tab C'!I245+'Tab C'!I279+'Tab C'!I348+'Tab C'!I349+'Tab C'!I521+'Tab C'!I350+'Tab C'!I145+'Tab C'!I21+'Tab C'!I194+'Tab C'!I460+'Tab C'!I185+'Tab C'!I280</f>
        <v>294200</v>
      </c>
      <c r="F106" s="245">
        <f>'Tab C'!J42+'Tab C'!J144+'Tab C'!J184+'Tab C'!J187+'Tab C'!J245+'Tab C'!J279+'Tab C'!J348+'Tab C'!J349+'Tab C'!J521+'Tab C'!J350+'Tab C'!J145+'Tab C'!J21+'Tab C'!J194+'Tab C'!J460+'Tab C'!J185+'Tab C'!J280</f>
        <v>160036.99</v>
      </c>
      <c r="G106" s="243">
        <f t="shared" si="2"/>
        <v>54.397345343303869</v>
      </c>
      <c r="H106" s="244">
        <f t="shared" si="3"/>
        <v>8.4479022176263876E-3</v>
      </c>
      <c r="I106" s="74"/>
    </row>
    <row r="107" spans="1:9">
      <c r="A107" s="93">
        <v>613991</v>
      </c>
      <c r="B107" s="12" t="s">
        <v>773</v>
      </c>
      <c r="C107" s="97" t="s">
        <v>801</v>
      </c>
      <c r="D107" s="96">
        <f>'Tab C'!H186</f>
        <v>40000</v>
      </c>
      <c r="E107" s="96">
        <f>'Tab C'!I186</f>
        <v>40000</v>
      </c>
      <c r="F107" s="245">
        <f>'Tab C'!J186</f>
        <v>4446</v>
      </c>
      <c r="G107" s="243">
        <f t="shared" si="2"/>
        <v>11.115</v>
      </c>
      <c r="H107" s="244">
        <f t="shared" si="3"/>
        <v>2.3469182505598811E-4</v>
      </c>
      <c r="I107" s="74"/>
    </row>
    <row r="108" spans="1:9">
      <c r="A108" s="93">
        <v>613991</v>
      </c>
      <c r="B108" s="12" t="s">
        <v>763</v>
      </c>
      <c r="C108" s="13" t="s">
        <v>714</v>
      </c>
      <c r="D108" s="96">
        <f>'Tab C'!H306</f>
        <v>30000</v>
      </c>
      <c r="E108" s="96">
        <f>'Tab C'!I306</f>
        <v>30000</v>
      </c>
      <c r="F108" s="245">
        <f>'Tab C'!J306</f>
        <v>0</v>
      </c>
      <c r="G108" s="243">
        <f t="shared" si="2"/>
        <v>0</v>
      </c>
      <c r="H108" s="244">
        <f t="shared" si="3"/>
        <v>0</v>
      </c>
      <c r="I108" s="74"/>
    </row>
    <row r="109" spans="1:9">
      <c r="A109" s="93">
        <v>613991</v>
      </c>
      <c r="B109" s="12" t="s">
        <v>755</v>
      </c>
      <c r="C109" s="97" t="s">
        <v>530</v>
      </c>
      <c r="D109" s="96">
        <f>'Tab C'!H478</f>
        <v>80000</v>
      </c>
      <c r="E109" s="96">
        <f>'Tab C'!I478</f>
        <v>80000</v>
      </c>
      <c r="F109" s="245">
        <f>'Tab C'!J478</f>
        <v>77012.289999999994</v>
      </c>
      <c r="G109" s="243">
        <f t="shared" si="2"/>
        <v>96.265362499999995</v>
      </c>
      <c r="H109" s="244">
        <f t="shared" si="3"/>
        <v>4.0652620089610932E-3</v>
      </c>
      <c r="I109" s="253" t="s">
        <v>924</v>
      </c>
    </row>
    <row r="110" spans="1:9">
      <c r="A110" s="93">
        <v>613991</v>
      </c>
      <c r="B110" s="12" t="s">
        <v>770</v>
      </c>
      <c r="C110" s="97" t="s">
        <v>530</v>
      </c>
      <c r="D110" s="96">
        <f>'Tab C'!H458</f>
        <v>253800</v>
      </c>
      <c r="E110" s="96">
        <f>'Tab C'!I458</f>
        <v>253800</v>
      </c>
      <c r="F110" s="245">
        <f>'Tab C'!J458</f>
        <v>169898.4</v>
      </c>
      <c r="G110" s="243">
        <f t="shared" si="2"/>
        <v>66.941843971631201</v>
      </c>
      <c r="H110" s="244">
        <f t="shared" si="3"/>
        <v>8.9684582928682612E-3</v>
      </c>
      <c r="I110" s="74"/>
    </row>
    <row r="111" spans="1:9">
      <c r="A111" s="93">
        <v>613991</v>
      </c>
      <c r="B111" s="12" t="s">
        <v>753</v>
      </c>
      <c r="C111" s="97" t="s">
        <v>530</v>
      </c>
      <c r="D111" s="96">
        <f>'Tab C'!H459</f>
        <v>194600</v>
      </c>
      <c r="E111" s="96">
        <f>'Tab C'!I459</f>
        <v>194600</v>
      </c>
      <c r="F111" s="245">
        <f>'Tab C'!J459</f>
        <v>150795</v>
      </c>
      <c r="G111" s="243">
        <f t="shared" si="2"/>
        <v>77.489722507708109</v>
      </c>
      <c r="H111" s="244">
        <f t="shared" si="3"/>
        <v>7.9600435805932818E-3</v>
      </c>
      <c r="I111" s="74"/>
    </row>
    <row r="112" spans="1:9" ht="22.5">
      <c r="A112" s="93">
        <v>613994</v>
      </c>
      <c r="B112" s="12" t="s">
        <v>755</v>
      </c>
      <c r="C112" s="61" t="s">
        <v>655</v>
      </c>
      <c r="D112" s="96">
        <f>'Tab C'!H479+'Tab C'!H480</f>
        <v>20000</v>
      </c>
      <c r="E112" s="96">
        <f>'Tab C'!I479+'Tab C'!I480</f>
        <v>20000</v>
      </c>
      <c r="F112" s="245">
        <f>'Tab C'!J479+'Tab C'!J480</f>
        <v>14000</v>
      </c>
      <c r="G112" s="243">
        <f t="shared" si="2"/>
        <v>70</v>
      </c>
      <c r="H112" s="244">
        <f t="shared" si="3"/>
        <v>7.3902059171926078E-4</v>
      </c>
      <c r="I112" s="74"/>
    </row>
    <row r="113" spans="1:9">
      <c r="A113" s="92">
        <v>614000</v>
      </c>
      <c r="B113" s="12"/>
      <c r="C113" s="94" t="s">
        <v>176</v>
      </c>
      <c r="D113" s="95">
        <f>D114+D118+D132+D151+D155</f>
        <v>5052350</v>
      </c>
      <c r="E113" s="95">
        <f>E114+E118+E132+E151+E155</f>
        <v>5052350</v>
      </c>
      <c r="F113" s="239">
        <f>F114+F118+F132+F151+F155</f>
        <v>5042517.3</v>
      </c>
      <c r="G113" s="239">
        <f t="shared" si="2"/>
        <v>99.80538363335873</v>
      </c>
      <c r="H113" s="240">
        <f t="shared" si="3"/>
        <v>0.26618029420004352</v>
      </c>
      <c r="I113" s="74"/>
    </row>
    <row r="114" spans="1:9">
      <c r="A114" s="92">
        <v>614100</v>
      </c>
      <c r="B114" s="93"/>
      <c r="C114" s="94" t="s">
        <v>177</v>
      </c>
      <c r="D114" s="95">
        <f>SUM(D115:D117)</f>
        <v>672000</v>
      </c>
      <c r="E114" s="95">
        <f>SUM(E115:E117)</f>
        <v>672000</v>
      </c>
      <c r="F114" s="239">
        <f>SUM(F115:F117)</f>
        <v>665300.16999999993</v>
      </c>
      <c r="G114" s="239">
        <f t="shared" si="2"/>
        <v>99.003001488095236</v>
      </c>
      <c r="H114" s="240">
        <f t="shared" si="3"/>
        <v>3.5119323236023195E-2</v>
      </c>
      <c r="I114" s="74"/>
    </row>
    <row r="115" spans="1:9">
      <c r="A115" s="93">
        <v>614121</v>
      </c>
      <c r="B115" s="99" t="str">
        <f>'Tab C'!F351</f>
        <v>012</v>
      </c>
      <c r="C115" s="61" t="s">
        <v>471</v>
      </c>
      <c r="D115" s="96">
        <f>'Tab C'!H351</f>
        <v>90000</v>
      </c>
      <c r="E115" s="96">
        <f>'Tab C'!I351</f>
        <v>90000</v>
      </c>
      <c r="F115" s="245">
        <f>'Tab C'!J351</f>
        <v>88000</v>
      </c>
      <c r="G115" s="243">
        <f t="shared" si="2"/>
        <v>97.777777777777771</v>
      </c>
      <c r="H115" s="244">
        <f t="shared" si="3"/>
        <v>4.6452722908067821E-3</v>
      </c>
      <c r="I115" s="71"/>
    </row>
    <row r="116" spans="1:9">
      <c r="A116" s="10">
        <v>614124</v>
      </c>
      <c r="B116" s="12" t="s">
        <v>753</v>
      </c>
      <c r="C116" s="61" t="s">
        <v>178</v>
      </c>
      <c r="D116" s="96">
        <f>'Tab C'!H22</f>
        <v>170000</v>
      </c>
      <c r="E116" s="96">
        <f>'Tab C'!I22</f>
        <v>170000</v>
      </c>
      <c r="F116" s="245">
        <f>'Tab C'!J22</f>
        <v>167300.21</v>
      </c>
      <c r="G116" s="243">
        <f t="shared" si="2"/>
        <v>98.411888235294114</v>
      </c>
      <c r="H116" s="244">
        <f t="shared" si="3"/>
        <v>8.8313071563540426E-3</v>
      </c>
      <c r="I116" s="71"/>
    </row>
    <row r="117" spans="1:9" ht="24.75" customHeight="1">
      <c r="A117" s="93">
        <v>614181</v>
      </c>
      <c r="B117" s="12" t="s">
        <v>753</v>
      </c>
      <c r="C117" s="97" t="s">
        <v>802</v>
      </c>
      <c r="D117" s="96">
        <f>'Tab C'!H352+'Tab C'!H353+'Tab C'!H354+'Tab C'!H355</f>
        <v>412000</v>
      </c>
      <c r="E117" s="96">
        <f>'Tab C'!I352+'Tab C'!I353+'Tab C'!I354+'Tab C'!I355</f>
        <v>412000</v>
      </c>
      <c r="F117" s="245">
        <f>'Tab C'!J352+'Tab C'!J353+'Tab C'!J354+'Tab C'!J355</f>
        <v>409999.95999999996</v>
      </c>
      <c r="G117" s="243">
        <f t="shared" si="2"/>
        <v>99.514553398058254</v>
      </c>
      <c r="H117" s="244">
        <f t="shared" si="3"/>
        <v>2.1642743788862374E-2</v>
      </c>
      <c r="I117" s="71"/>
    </row>
    <row r="118" spans="1:9">
      <c r="A118" s="92">
        <v>614200</v>
      </c>
      <c r="B118" s="93"/>
      <c r="C118" s="94" t="s">
        <v>179</v>
      </c>
      <c r="D118" s="95">
        <f>SUM(D119:D131)</f>
        <v>2237770</v>
      </c>
      <c r="E118" s="95">
        <f>SUM(E119:E131)</f>
        <v>2237770</v>
      </c>
      <c r="F118" s="239">
        <f>SUM(F119:F131)</f>
        <v>2284489.9499999997</v>
      </c>
      <c r="G118" s="239">
        <f t="shared" si="2"/>
        <v>102.08779052360161</v>
      </c>
      <c r="H118" s="244">
        <f t="shared" si="3"/>
        <v>0.12059179390183603</v>
      </c>
      <c r="I118" s="74"/>
    </row>
    <row r="119" spans="1:9">
      <c r="A119" s="93">
        <v>614232</v>
      </c>
      <c r="B119" s="99" t="str">
        <f>'Tab C'!F355</f>
        <v>012</v>
      </c>
      <c r="C119" s="97" t="s">
        <v>180</v>
      </c>
      <c r="D119" s="96">
        <f>'Tab C'!H356</f>
        <v>30000</v>
      </c>
      <c r="E119" s="96">
        <f>'Tab C'!I356</f>
        <v>30000</v>
      </c>
      <c r="F119" s="245">
        <f>'Tab C'!J356</f>
        <v>29750</v>
      </c>
      <c r="G119" s="243">
        <f t="shared" si="2"/>
        <v>99.166666666666671</v>
      </c>
      <c r="H119" s="244">
        <f t="shared" si="3"/>
        <v>1.5704187574034293E-3</v>
      </c>
      <c r="I119" s="71"/>
    </row>
    <row r="120" spans="1:9" ht="15.75" customHeight="1">
      <c r="A120" s="93">
        <v>614232</v>
      </c>
      <c r="B120" s="99" t="str">
        <f>'Tab C'!F357</f>
        <v>040</v>
      </c>
      <c r="C120" s="97" t="s">
        <v>822</v>
      </c>
      <c r="D120" s="96">
        <f>'Tab C'!H357</f>
        <v>118000</v>
      </c>
      <c r="E120" s="96">
        <f>'Tab C'!I357</f>
        <v>118000</v>
      </c>
      <c r="F120" s="245">
        <f>'Tab C'!J357</f>
        <v>112544.28</v>
      </c>
      <c r="G120" s="243">
        <f t="shared" si="2"/>
        <v>95.376508474576269</v>
      </c>
      <c r="H120" s="244">
        <f t="shared" si="3"/>
        <v>5.9408957428727267E-3</v>
      </c>
      <c r="I120" s="71"/>
    </row>
    <row r="121" spans="1:9">
      <c r="A121" s="93">
        <v>614233</v>
      </c>
      <c r="B121" s="12" t="s">
        <v>753</v>
      </c>
      <c r="C121" s="97" t="s">
        <v>477</v>
      </c>
      <c r="D121" s="96">
        <f>'Tab C'!H358</f>
        <v>10000</v>
      </c>
      <c r="E121" s="96">
        <f>'Tab C'!I358</f>
        <v>10000</v>
      </c>
      <c r="F121" s="245">
        <f>'Tab C'!J358</f>
        <v>5117.45</v>
      </c>
      <c r="G121" s="243">
        <f t="shared" si="2"/>
        <v>51.174500000000002</v>
      </c>
      <c r="H121" s="244">
        <f t="shared" si="3"/>
        <v>2.701357805066951E-4</v>
      </c>
      <c r="I121" s="71"/>
    </row>
    <row r="122" spans="1:9">
      <c r="A122" s="10">
        <v>614234</v>
      </c>
      <c r="B122" s="12" t="s">
        <v>753</v>
      </c>
      <c r="C122" s="61" t="s">
        <v>181</v>
      </c>
      <c r="D122" s="96">
        <f>'Tab C'!H359</f>
        <v>123000</v>
      </c>
      <c r="E122" s="96">
        <f>'Tab C'!I359</f>
        <v>123000</v>
      </c>
      <c r="F122" s="245">
        <f>'Tab C'!J359</f>
        <v>122800</v>
      </c>
      <c r="G122" s="243">
        <f t="shared" si="2"/>
        <v>99.837398373983746</v>
      </c>
      <c r="H122" s="244">
        <f t="shared" si="3"/>
        <v>6.4822663330803736E-3</v>
      </c>
      <c r="I122" s="71"/>
    </row>
    <row r="123" spans="1:9" ht="54.75" customHeight="1">
      <c r="A123" s="93">
        <v>614239</v>
      </c>
      <c r="B123" s="12" t="s">
        <v>753</v>
      </c>
      <c r="C123" s="97" t="s">
        <v>872</v>
      </c>
      <c r="D123" s="96">
        <f>'Tab C'!H23+'Tab C'!H85+'Tab C'!H188+'Tab C'!H189+'Tab C'!H246+'Tab C'!H247+'Tab C'!H360+'Tab C'!H363</f>
        <v>427000</v>
      </c>
      <c r="E123" s="96">
        <f>'Tab C'!I23+'Tab C'!I85+'Tab C'!I188+'Tab C'!I189+'Tab C'!I246+'Tab C'!I247+'Tab C'!I360+'Tab C'!I363</f>
        <v>427000</v>
      </c>
      <c r="F123" s="245">
        <f>'Tab C'!J23+'Tab C'!J85+'Tab C'!J188+'Tab C'!J189+'Tab C'!J246+'Tab C'!J247+'Tab C'!J360+'Tab C'!J363</f>
        <v>405253.51999999996</v>
      </c>
      <c r="G123" s="243">
        <f t="shared" si="2"/>
        <v>94.907147540983601</v>
      </c>
      <c r="H123" s="244">
        <f t="shared" si="3"/>
        <v>2.1392192581908092E-2</v>
      </c>
      <c r="I123" s="71"/>
    </row>
    <row r="124" spans="1:9">
      <c r="A124" s="11">
        <v>614239</v>
      </c>
      <c r="B124" s="12" t="s">
        <v>755</v>
      </c>
      <c r="C124" s="97" t="s">
        <v>532</v>
      </c>
      <c r="D124" s="96">
        <f>'Tab C'!H481</f>
        <v>5000</v>
      </c>
      <c r="E124" s="96">
        <f>'Tab C'!I481</f>
        <v>5000</v>
      </c>
      <c r="F124" s="245">
        <f>'Tab C'!J481</f>
        <v>2648.35</v>
      </c>
      <c r="G124" s="243">
        <f t="shared" si="2"/>
        <v>52.966999999999999</v>
      </c>
      <c r="H124" s="244">
        <f t="shared" si="3"/>
        <v>1.3979894171997889E-4</v>
      </c>
      <c r="I124" s="71"/>
    </row>
    <row r="125" spans="1:9">
      <c r="A125" s="11">
        <v>614239</v>
      </c>
      <c r="B125" s="12" t="s">
        <v>770</v>
      </c>
      <c r="C125" s="97" t="s">
        <v>729</v>
      </c>
      <c r="D125" s="96">
        <f>'Tab C'!H361</f>
        <v>10000</v>
      </c>
      <c r="E125" s="96">
        <f>'Tab C'!I361</f>
        <v>10000</v>
      </c>
      <c r="F125" s="245">
        <f>'Tab C'!J361</f>
        <v>0</v>
      </c>
      <c r="G125" s="243">
        <f t="shared" si="2"/>
        <v>0</v>
      </c>
      <c r="H125" s="244">
        <f t="shared" si="3"/>
        <v>0</v>
      </c>
      <c r="I125" s="71"/>
    </row>
    <row r="126" spans="1:9">
      <c r="A126" s="11">
        <v>614239</v>
      </c>
      <c r="B126" s="12" t="s">
        <v>768</v>
      </c>
      <c r="C126" s="97" t="s">
        <v>742</v>
      </c>
      <c r="D126" s="96">
        <f>'Tab C'!H362</f>
        <v>8000</v>
      </c>
      <c r="E126" s="96">
        <f>'Tab C'!I362</f>
        <v>8000</v>
      </c>
      <c r="F126" s="245">
        <f>'Tab C'!J362</f>
        <v>0</v>
      </c>
      <c r="G126" s="243">
        <f t="shared" si="2"/>
        <v>0</v>
      </c>
      <c r="H126" s="244">
        <f t="shared" si="3"/>
        <v>0</v>
      </c>
      <c r="I126" s="71"/>
    </row>
    <row r="127" spans="1:9" ht="22.5">
      <c r="A127" s="11">
        <v>614239</v>
      </c>
      <c r="B127" s="12" t="s">
        <v>769</v>
      </c>
      <c r="C127" s="97" t="s">
        <v>882</v>
      </c>
      <c r="D127" s="96">
        <f>'Tab C'!H364</f>
        <v>1360470</v>
      </c>
      <c r="E127" s="96">
        <f>'Tab C'!I364</f>
        <v>1360470</v>
      </c>
      <c r="F127" s="245">
        <f>'Tab C'!J364</f>
        <v>1516324.91</v>
      </c>
      <c r="G127" s="243">
        <f t="shared" si="2"/>
        <v>111.45596080766205</v>
      </c>
      <c r="H127" s="244">
        <f t="shared" si="3"/>
        <v>8.0042523730489631E-2</v>
      </c>
      <c r="I127" s="71"/>
    </row>
    <row r="128" spans="1:9">
      <c r="A128" s="11">
        <v>614239</v>
      </c>
      <c r="B128" s="12" t="s">
        <v>765</v>
      </c>
      <c r="C128" s="97" t="s">
        <v>749</v>
      </c>
      <c r="D128" s="96">
        <f>'Tab C'!H307</f>
        <v>5000</v>
      </c>
      <c r="E128" s="96">
        <f>'Tab C'!I307</f>
        <v>5000</v>
      </c>
      <c r="F128" s="245">
        <f>'Tab C'!J307</f>
        <v>3550</v>
      </c>
      <c r="G128" s="243">
        <f t="shared" si="2"/>
        <v>71</v>
      </c>
      <c r="H128" s="244">
        <f t="shared" si="3"/>
        <v>1.8739450718595544E-4</v>
      </c>
      <c r="I128" s="71"/>
    </row>
    <row r="129" spans="1:9" ht="23.25" customHeight="1">
      <c r="A129" s="93">
        <v>614241</v>
      </c>
      <c r="B129" s="12" t="s">
        <v>755</v>
      </c>
      <c r="C129" s="97" t="s">
        <v>803</v>
      </c>
      <c r="D129" s="96">
        <f>'Tab C'!H483+'Tab C'!H484+'Tab C'!H482</f>
        <v>90000</v>
      </c>
      <c r="E129" s="96">
        <f>'Tab C'!I483+'Tab C'!I484+'Tab C'!I482</f>
        <v>90000</v>
      </c>
      <c r="F129" s="245">
        <f>'Tab C'!J483+'Tab C'!J484+'Tab C'!J482</f>
        <v>46650</v>
      </c>
      <c r="G129" s="243">
        <f t="shared" si="2"/>
        <v>51.833333333333329</v>
      </c>
      <c r="H129" s="244">
        <f t="shared" si="3"/>
        <v>2.4625221859788226E-3</v>
      </c>
      <c r="I129" s="71"/>
    </row>
    <row r="130" spans="1:9" ht="23.25" customHeight="1">
      <c r="A130" s="93">
        <v>614244</v>
      </c>
      <c r="B130" s="12" t="s">
        <v>753</v>
      </c>
      <c r="C130" s="97" t="s">
        <v>911</v>
      </c>
      <c r="D130" s="125">
        <f>'Tab C'!H190</f>
        <v>15000</v>
      </c>
      <c r="E130" s="125">
        <f>'Tab C'!I190</f>
        <v>15000</v>
      </c>
      <c r="F130" s="247">
        <f>'Tab C'!J190</f>
        <v>15000</v>
      </c>
      <c r="G130" s="243">
        <f t="shared" si="2"/>
        <v>100</v>
      </c>
      <c r="H130" s="244">
        <f t="shared" si="3"/>
        <v>7.9180777684206523E-4</v>
      </c>
      <c r="I130" s="71"/>
    </row>
    <row r="131" spans="1:9">
      <c r="A131" s="11">
        <v>614259</v>
      </c>
      <c r="B131" s="12" t="s">
        <v>753</v>
      </c>
      <c r="C131" s="61" t="s">
        <v>622</v>
      </c>
      <c r="D131" s="96">
        <f>'Tab C'!H365</f>
        <v>36300</v>
      </c>
      <c r="E131" s="96">
        <f>'Tab C'!I365</f>
        <v>36300</v>
      </c>
      <c r="F131" s="245">
        <f>'Tab C'!J365</f>
        <v>24851.439999999999</v>
      </c>
      <c r="G131" s="243">
        <f t="shared" si="2"/>
        <v>68.461267217630848</v>
      </c>
      <c r="H131" s="244">
        <f t="shared" si="3"/>
        <v>1.3118375638482647E-3</v>
      </c>
      <c r="I131" s="71"/>
    </row>
    <row r="132" spans="1:9">
      <c r="A132" s="92">
        <v>614300</v>
      </c>
      <c r="B132" s="93"/>
      <c r="C132" s="94" t="s">
        <v>182</v>
      </c>
      <c r="D132" s="95">
        <f>SUM(D133:D150)</f>
        <v>1733580</v>
      </c>
      <c r="E132" s="95">
        <f>SUM(E133:E150)</f>
        <v>1733580</v>
      </c>
      <c r="F132" s="239">
        <f>SUM(F133:F150)</f>
        <v>1694787.74</v>
      </c>
      <c r="G132" s="239">
        <f t="shared" si="2"/>
        <v>97.762303441433332</v>
      </c>
      <c r="H132" s="240">
        <f t="shared" si="3"/>
        <v>8.9463074175239202E-2</v>
      </c>
      <c r="I132" s="74"/>
    </row>
    <row r="133" spans="1:9" ht="33.75" customHeight="1">
      <c r="A133" s="93">
        <v>614311</v>
      </c>
      <c r="B133" s="12" t="s">
        <v>753</v>
      </c>
      <c r="C133" s="97" t="s">
        <v>674</v>
      </c>
      <c r="D133" s="96">
        <f>'Tab C'!H378+'Tab C'!H379</f>
        <v>359000</v>
      </c>
      <c r="E133" s="96">
        <f>'Tab C'!I378+'Tab C'!I379</f>
        <v>359000</v>
      </c>
      <c r="F133" s="245">
        <f>'Tab C'!J378+'Tab C'!J379</f>
        <v>389000</v>
      </c>
      <c r="G133" s="243">
        <f t="shared" si="2"/>
        <v>108.35654596100279</v>
      </c>
      <c r="H133" s="244">
        <f t="shared" si="3"/>
        <v>2.053421501277089E-2</v>
      </c>
      <c r="I133" s="71"/>
    </row>
    <row r="134" spans="1:9" ht="35.25" customHeight="1">
      <c r="A134" s="11">
        <v>614311</v>
      </c>
      <c r="B134" s="12" t="s">
        <v>753</v>
      </c>
      <c r="C134" s="61" t="s">
        <v>804</v>
      </c>
      <c r="D134" s="96">
        <f>'Tab C'!H380+'Tab C'!H381</f>
        <v>70000</v>
      </c>
      <c r="E134" s="96">
        <f>'Tab C'!I380+'Tab C'!I381</f>
        <v>70000</v>
      </c>
      <c r="F134" s="245">
        <f>'Tab C'!J380+'Tab C'!J381</f>
        <v>45000</v>
      </c>
      <c r="G134" s="243">
        <f t="shared" ref="G134:G197" si="4">F134/E134*100</f>
        <v>64.285714285714292</v>
      </c>
      <c r="H134" s="244">
        <f t="shared" ref="H134:H197" si="5">F134/F$249</f>
        <v>2.3754233305261956E-3</v>
      </c>
      <c r="I134" s="71"/>
    </row>
    <row r="135" spans="1:9">
      <c r="A135" s="93">
        <v>614311</v>
      </c>
      <c r="B135" s="12" t="s">
        <v>753</v>
      </c>
      <c r="C135" s="61" t="s">
        <v>482</v>
      </c>
      <c r="D135" s="96">
        <f>'Tab C'!H382+'Tab C'!H385</f>
        <v>74800</v>
      </c>
      <c r="E135" s="96">
        <f>'Tab C'!I382+'Tab C'!I385</f>
        <v>74800</v>
      </c>
      <c r="F135" s="245">
        <f>'Tab C'!J382+'Tab C'!J385</f>
        <v>74800</v>
      </c>
      <c r="G135" s="243">
        <f t="shared" si="4"/>
        <v>100</v>
      </c>
      <c r="H135" s="244">
        <f t="shared" si="5"/>
        <v>3.9484814471857652E-3</v>
      </c>
      <c r="I135" s="74"/>
    </row>
    <row r="136" spans="1:9" ht="22.5">
      <c r="A136" s="93">
        <v>614311</v>
      </c>
      <c r="B136" s="12" t="s">
        <v>753</v>
      </c>
      <c r="C136" s="61" t="s">
        <v>739</v>
      </c>
      <c r="D136" s="96">
        <f>'Tab C'!H383</f>
        <v>140000</v>
      </c>
      <c r="E136" s="96">
        <f>'Tab C'!I383</f>
        <v>140000</v>
      </c>
      <c r="F136" s="245">
        <f>'Tab C'!J383</f>
        <v>138500</v>
      </c>
      <c r="G136" s="243">
        <f t="shared" si="4"/>
        <v>98.928571428571431</v>
      </c>
      <c r="H136" s="244">
        <f t="shared" si="5"/>
        <v>7.3110251395084019E-3</v>
      </c>
      <c r="I136" s="74"/>
    </row>
    <row r="137" spans="1:9">
      <c r="A137" s="93">
        <v>614311</v>
      </c>
      <c r="B137" s="12" t="s">
        <v>753</v>
      </c>
      <c r="C137" s="97" t="s">
        <v>623</v>
      </c>
      <c r="D137" s="96">
        <f>'Tab C'!H384</f>
        <v>189300</v>
      </c>
      <c r="E137" s="96">
        <f>'Tab C'!I384</f>
        <v>189300</v>
      </c>
      <c r="F137" s="245">
        <f>'Tab C'!J384</f>
        <v>186300</v>
      </c>
      <c r="G137" s="243">
        <f t="shared" si="4"/>
        <v>98.415213946117277</v>
      </c>
      <c r="H137" s="244">
        <f t="shared" si="5"/>
        <v>9.8342525883784501E-3</v>
      </c>
      <c r="I137" s="71"/>
    </row>
    <row r="138" spans="1:9">
      <c r="A138" s="93">
        <v>614311</v>
      </c>
      <c r="B138" s="12" t="s">
        <v>753</v>
      </c>
      <c r="C138" s="97" t="s">
        <v>635</v>
      </c>
      <c r="D138" s="96">
        <f>'Tab C'!H386</f>
        <v>16200</v>
      </c>
      <c r="E138" s="96">
        <f>'Tab C'!I386</f>
        <v>16200</v>
      </c>
      <c r="F138" s="245">
        <f>'Tab C'!J386</f>
        <v>14000</v>
      </c>
      <c r="G138" s="243">
        <f t="shared" si="4"/>
        <v>86.419753086419746</v>
      </c>
      <c r="H138" s="244">
        <f t="shared" si="5"/>
        <v>7.3902059171926078E-4</v>
      </c>
      <c r="I138" s="71"/>
    </row>
    <row r="139" spans="1:9" ht="33.75">
      <c r="A139" s="93">
        <v>614311</v>
      </c>
      <c r="B139" s="12" t="s">
        <v>753</v>
      </c>
      <c r="C139" s="97" t="s">
        <v>912</v>
      </c>
      <c r="D139" s="96">
        <f>'Tab C'!H387+'Tab C'!H388+'Tab C'!H389</f>
        <v>70000</v>
      </c>
      <c r="E139" s="96">
        <f>'Tab C'!I387+'Tab C'!I388+'Tab C'!I389</f>
        <v>70000</v>
      </c>
      <c r="F139" s="245">
        <f>'Tab C'!J387+'Tab C'!J388+'Tab C'!J389</f>
        <v>70000</v>
      </c>
      <c r="G139" s="243">
        <f t="shared" si="4"/>
        <v>100</v>
      </c>
      <c r="H139" s="244">
        <f t="shared" si="5"/>
        <v>3.6951029585963044E-3</v>
      </c>
      <c r="I139" s="71" t="s">
        <v>925</v>
      </c>
    </row>
    <row r="140" spans="1:9">
      <c r="A140" s="93">
        <v>614311</v>
      </c>
      <c r="B140" s="12" t="s">
        <v>753</v>
      </c>
      <c r="C140" s="61" t="s">
        <v>183</v>
      </c>
      <c r="D140" s="96">
        <f>'Tab C'!H390</f>
        <v>0</v>
      </c>
      <c r="E140" s="96">
        <f>'Tab C'!I390</f>
        <v>0</v>
      </c>
      <c r="F140" s="245">
        <f>'Tab C'!J390</f>
        <v>0</v>
      </c>
      <c r="G140" s="243" t="e">
        <f t="shared" si="4"/>
        <v>#DIV/0!</v>
      </c>
      <c r="H140" s="244">
        <f t="shared" si="5"/>
        <v>0</v>
      </c>
      <c r="I140" s="74"/>
    </row>
    <row r="141" spans="1:9" ht="93.75" customHeight="1">
      <c r="A141" s="93">
        <v>614311</v>
      </c>
      <c r="B141" s="12" t="s">
        <v>753</v>
      </c>
      <c r="C141" s="97" t="s">
        <v>879</v>
      </c>
      <c r="D141" s="96">
        <f>'Tab C'!H391+'Tab C'!H395+'Tab C'!H366+'Tab C'!H367+'Tab C'!H370+'Tab C'!H371+'Tab C'!H372+'Tab C'!H373+'Tab C'!H374+'Tab C'!H375+'Tab C'!H376+'Tab C'!H398+'Tab C'!H377+'Tab C'!H368+'Tab C'!H369+'Tab C'!H396+'Tab C'!H397</f>
        <v>305780</v>
      </c>
      <c r="E141" s="96">
        <f>'Tab C'!I391+'Tab C'!I395+'Tab C'!I366+'Tab C'!I367+'Tab C'!I370+'Tab C'!I371+'Tab C'!I372+'Tab C'!I373+'Tab C'!I374+'Tab C'!I375+'Tab C'!I376+'Tab C'!I398+'Tab C'!I377+'Tab C'!I368+'Tab C'!I369+'Tab C'!I396+'Tab C'!I397</f>
        <v>305780</v>
      </c>
      <c r="F141" s="245">
        <f>'Tab C'!J391+'Tab C'!J395+'Tab C'!J366+'Tab C'!J367+'Tab C'!J370+'Tab C'!J371+'Tab C'!J372+'Tab C'!J373+'Tab C'!J374+'Tab C'!J375+'Tab C'!J376+'Tab C'!J398+'Tab C'!J377+'Tab C'!J368+'Tab C'!J369+'Tab C'!J396+'Tab C'!J397</f>
        <v>298779.96999999997</v>
      </c>
      <c r="G141" s="243">
        <f t="shared" si="4"/>
        <v>97.71076263980639</v>
      </c>
      <c r="H141" s="244">
        <f t="shared" si="5"/>
        <v>1.5771753587375929E-2</v>
      </c>
      <c r="I141" s="74"/>
    </row>
    <row r="142" spans="1:9">
      <c r="A142" s="93">
        <v>614311</v>
      </c>
      <c r="B142" s="12" t="s">
        <v>753</v>
      </c>
      <c r="C142" s="97" t="s">
        <v>656</v>
      </c>
      <c r="D142" s="96">
        <f>'Tab C'!H461</f>
        <v>22000</v>
      </c>
      <c r="E142" s="96">
        <f>'Tab C'!I461</f>
        <v>22000</v>
      </c>
      <c r="F142" s="245">
        <f>'Tab C'!J461</f>
        <v>22000</v>
      </c>
      <c r="G142" s="243">
        <f t="shared" si="4"/>
        <v>100</v>
      </c>
      <c r="H142" s="244">
        <f t="shared" si="5"/>
        <v>1.1613180727016955E-3</v>
      </c>
      <c r="I142" s="74"/>
    </row>
    <row r="143" spans="1:9" ht="22.5">
      <c r="A143" s="93">
        <v>614311</v>
      </c>
      <c r="B143" s="12" t="s">
        <v>753</v>
      </c>
      <c r="C143" s="97" t="s">
        <v>722</v>
      </c>
      <c r="D143" s="96">
        <f>'Tab C'!H392+'Tab C'!H394+'Tab C'!H393</f>
        <v>247500</v>
      </c>
      <c r="E143" s="96">
        <f>'Tab C'!I392+'Tab C'!I394+'Tab C'!I393</f>
        <v>247500</v>
      </c>
      <c r="F143" s="245">
        <f>'Tab C'!J392+'Tab C'!J394+'Tab C'!J393</f>
        <v>247499.99</v>
      </c>
      <c r="G143" s="243">
        <f t="shared" si="4"/>
        <v>99.99999595959595</v>
      </c>
      <c r="H143" s="244">
        <f t="shared" si="5"/>
        <v>1.3064827790022224E-2</v>
      </c>
      <c r="I143" s="74"/>
    </row>
    <row r="144" spans="1:9">
      <c r="A144" s="93">
        <v>614311</v>
      </c>
      <c r="B144" s="12" t="s">
        <v>753</v>
      </c>
      <c r="C144" s="97" t="s">
        <v>184</v>
      </c>
      <c r="D144" s="96">
        <f>'Tab C'!H146+'Tab C'!H281</f>
        <v>47500</v>
      </c>
      <c r="E144" s="96">
        <f>'Tab C'!I146+'Tab C'!I281</f>
        <v>47500</v>
      </c>
      <c r="F144" s="245">
        <f>'Tab C'!J146+'Tab C'!J281</f>
        <v>46958</v>
      </c>
      <c r="G144" s="243">
        <f t="shared" si="4"/>
        <v>98.858947368421056</v>
      </c>
      <c r="H144" s="244">
        <f t="shared" si="5"/>
        <v>2.4787806389966463E-3</v>
      </c>
      <c r="I144" s="74"/>
    </row>
    <row r="145" spans="1:9">
      <c r="A145" s="10">
        <v>614311</v>
      </c>
      <c r="B145" s="12" t="s">
        <v>753</v>
      </c>
      <c r="C145" s="61" t="s">
        <v>185</v>
      </c>
      <c r="D145" s="96">
        <f>'Tab C'!H248</f>
        <v>5000</v>
      </c>
      <c r="E145" s="96">
        <f>'Tab C'!I248</f>
        <v>5000</v>
      </c>
      <c r="F145" s="245">
        <f>'Tab C'!J248</f>
        <v>1950</v>
      </c>
      <c r="G145" s="243">
        <f t="shared" si="4"/>
        <v>39</v>
      </c>
      <c r="H145" s="244">
        <f t="shared" si="5"/>
        <v>1.0293501098946848E-4</v>
      </c>
      <c r="I145" s="74"/>
    </row>
    <row r="146" spans="1:9">
      <c r="A146" s="93">
        <v>614319</v>
      </c>
      <c r="B146" s="12" t="s">
        <v>753</v>
      </c>
      <c r="C146" s="97" t="s">
        <v>186</v>
      </c>
      <c r="D146" s="96">
        <f>'Tab C'!H399</f>
        <v>30000</v>
      </c>
      <c r="E146" s="96">
        <f>'Tab C'!I399</f>
        <v>30000</v>
      </c>
      <c r="F146" s="245">
        <f>'Tab C'!J399</f>
        <v>30000</v>
      </c>
      <c r="G146" s="243">
        <f t="shared" si="4"/>
        <v>100</v>
      </c>
      <c r="H146" s="244">
        <f t="shared" si="5"/>
        <v>1.5836155536841305E-3</v>
      </c>
      <c r="I146" s="74"/>
    </row>
    <row r="147" spans="1:9">
      <c r="A147" s="93">
        <v>614323</v>
      </c>
      <c r="B147" s="12" t="s">
        <v>753</v>
      </c>
      <c r="C147" s="97" t="s">
        <v>684</v>
      </c>
      <c r="D147" s="96">
        <f>'Tab C'!H24</f>
        <v>90000</v>
      </c>
      <c r="E147" s="96">
        <f>'Tab C'!I24</f>
        <v>90000</v>
      </c>
      <c r="F147" s="245">
        <f>'Tab C'!J24</f>
        <v>89999.78</v>
      </c>
      <c r="G147" s="243">
        <f t="shared" si="4"/>
        <v>99.999755555555552</v>
      </c>
      <c r="H147" s="244">
        <f t="shared" si="5"/>
        <v>4.7508350478716642E-3</v>
      </c>
      <c r="I147" s="71"/>
    </row>
    <row r="148" spans="1:9" ht="22.5" customHeight="1">
      <c r="A148" s="93">
        <v>614324</v>
      </c>
      <c r="B148" s="12" t="s">
        <v>753</v>
      </c>
      <c r="C148" s="97" t="s">
        <v>823</v>
      </c>
      <c r="D148" s="96">
        <f>'Tab C'!H191+'Tab C'!H400+'Tab C'!H401+'Tab C'!H402</f>
        <v>45000</v>
      </c>
      <c r="E148" s="96">
        <f>'Tab C'!I191+'Tab C'!I400+'Tab C'!I401+'Tab C'!I402</f>
        <v>45000</v>
      </c>
      <c r="F148" s="245">
        <f>'Tab C'!J191+'Tab C'!J400+'Tab C'!J401+'Tab C'!J402</f>
        <v>29000</v>
      </c>
      <c r="G148" s="243">
        <f t="shared" si="4"/>
        <v>64.444444444444443</v>
      </c>
      <c r="H148" s="244">
        <f t="shared" si="5"/>
        <v>1.5308283685613261E-3</v>
      </c>
      <c r="I148" s="74"/>
    </row>
    <row r="149" spans="1:9">
      <c r="A149" s="11">
        <v>614324</v>
      </c>
      <c r="B149" s="12" t="s">
        <v>760</v>
      </c>
      <c r="C149" s="97" t="s">
        <v>790</v>
      </c>
      <c r="D149" s="96">
        <f>'Tab C'!H192</f>
        <v>1500</v>
      </c>
      <c r="E149" s="96">
        <f>'Tab C'!I192</f>
        <v>1500</v>
      </c>
      <c r="F149" s="245">
        <f>'Tab C'!J192</f>
        <v>0</v>
      </c>
      <c r="G149" s="243">
        <f t="shared" si="4"/>
        <v>0</v>
      </c>
      <c r="H149" s="244">
        <f t="shared" si="5"/>
        <v>0</v>
      </c>
      <c r="I149" s="74"/>
    </row>
    <row r="150" spans="1:9" ht="24.75" customHeight="1">
      <c r="A150" s="11">
        <v>614329</v>
      </c>
      <c r="B150" s="12" t="s">
        <v>753</v>
      </c>
      <c r="C150" s="61" t="s">
        <v>824</v>
      </c>
      <c r="D150" s="96">
        <f>'Tab C'!H193</f>
        <v>20000</v>
      </c>
      <c r="E150" s="96">
        <f>'Tab C'!I193</f>
        <v>20000</v>
      </c>
      <c r="F150" s="245">
        <f>'Tab C'!J193</f>
        <v>11000</v>
      </c>
      <c r="G150" s="243">
        <f t="shared" si="4"/>
        <v>55.000000000000007</v>
      </c>
      <c r="H150" s="244">
        <f t="shared" si="5"/>
        <v>5.8065903635084776E-4</v>
      </c>
      <c r="I150" s="74"/>
    </row>
    <row r="151" spans="1:9">
      <c r="A151" s="92">
        <v>614400</v>
      </c>
      <c r="B151" s="93"/>
      <c r="C151" s="94" t="s">
        <v>187</v>
      </c>
      <c r="D151" s="95">
        <f>SUM(D152:D154)</f>
        <v>332000</v>
      </c>
      <c r="E151" s="95">
        <f>SUM(E152:E154)</f>
        <v>332000</v>
      </c>
      <c r="F151" s="239">
        <f>SUM(F152:F154)</f>
        <v>322000</v>
      </c>
      <c r="G151" s="239">
        <f t="shared" si="4"/>
        <v>96.98795180722891</v>
      </c>
      <c r="H151" s="240">
        <f t="shared" si="5"/>
        <v>1.6997473609542998E-2</v>
      </c>
      <c r="I151" s="74"/>
    </row>
    <row r="152" spans="1:9" ht="12.75" customHeight="1">
      <c r="A152" s="93">
        <v>614411</v>
      </c>
      <c r="B152" s="12" t="s">
        <v>753</v>
      </c>
      <c r="C152" s="61" t="s">
        <v>791</v>
      </c>
      <c r="D152" s="96">
        <f>'Tab C'!H282</f>
        <v>250000</v>
      </c>
      <c r="E152" s="96">
        <f>'Tab C'!I282</f>
        <v>250000</v>
      </c>
      <c r="F152" s="245">
        <f>'Tab C'!J282</f>
        <v>250000</v>
      </c>
      <c r="G152" s="243">
        <f t="shared" si="4"/>
        <v>100</v>
      </c>
      <c r="H152" s="244">
        <f t="shared" si="5"/>
        <v>1.3196796280701086E-2</v>
      </c>
      <c r="I152" s="71"/>
    </row>
    <row r="153" spans="1:9" ht="21" customHeight="1">
      <c r="A153" s="11">
        <v>614417</v>
      </c>
      <c r="B153" s="12" t="s">
        <v>753</v>
      </c>
      <c r="C153" s="13" t="s">
        <v>813</v>
      </c>
      <c r="D153" s="96">
        <f>'Tab C'!H195</f>
        <v>32000</v>
      </c>
      <c r="E153" s="96">
        <f>'Tab C'!I195</f>
        <v>32000</v>
      </c>
      <c r="F153" s="245">
        <f>'Tab C'!J195</f>
        <v>32000</v>
      </c>
      <c r="G153" s="243">
        <f t="shared" si="4"/>
        <v>100</v>
      </c>
      <c r="H153" s="244">
        <f t="shared" si="5"/>
        <v>1.6891899239297392E-3</v>
      </c>
      <c r="I153" s="71"/>
    </row>
    <row r="154" spans="1:9" ht="15" customHeight="1">
      <c r="A154" s="11">
        <v>614519</v>
      </c>
      <c r="B154" s="12" t="s">
        <v>753</v>
      </c>
      <c r="C154" s="13" t="s">
        <v>908</v>
      </c>
      <c r="D154" s="96">
        <f>'Tab C'!H196</f>
        <v>50000</v>
      </c>
      <c r="E154" s="96">
        <f>'Tab C'!I196</f>
        <v>50000</v>
      </c>
      <c r="F154" s="245">
        <f>'Tab C'!J196</f>
        <v>40000</v>
      </c>
      <c r="G154" s="243">
        <f t="shared" si="4"/>
        <v>80</v>
      </c>
      <c r="H154" s="244">
        <f t="shared" si="5"/>
        <v>2.1114874049121737E-3</v>
      </c>
      <c r="I154" s="71"/>
    </row>
    <row r="155" spans="1:9">
      <c r="A155" s="92">
        <v>614800</v>
      </c>
      <c r="B155" s="93"/>
      <c r="C155" s="94" t="s">
        <v>188</v>
      </c>
      <c r="D155" s="95">
        <f>SUM(D156:D157)</f>
        <v>77000</v>
      </c>
      <c r="E155" s="95">
        <f>SUM(E156:E157)</f>
        <v>77000</v>
      </c>
      <c r="F155" s="239">
        <f>SUM(F156:F157)</f>
        <v>75939.44</v>
      </c>
      <c r="G155" s="239">
        <f t="shared" si="4"/>
        <v>98.622649350649354</v>
      </c>
      <c r="H155" s="240">
        <f t="shared" si="5"/>
        <v>4.0086292774020931E-3</v>
      </c>
      <c r="I155" s="74"/>
    </row>
    <row r="156" spans="1:9">
      <c r="A156" s="93">
        <v>614811</v>
      </c>
      <c r="B156" s="12" t="s">
        <v>753</v>
      </c>
      <c r="C156" s="97" t="s">
        <v>189</v>
      </c>
      <c r="D156" s="96">
        <f>'Tab C'!H43+'Tab C'!H64</f>
        <v>57000</v>
      </c>
      <c r="E156" s="96">
        <f>'Tab C'!I43+'Tab C'!I64</f>
        <v>57000</v>
      </c>
      <c r="F156" s="245">
        <f>'Tab C'!J43+'Tab C'!J64</f>
        <v>66227.42</v>
      </c>
      <c r="G156" s="243">
        <f t="shared" si="4"/>
        <v>116.18845614035087</v>
      </c>
      <c r="H156" s="244">
        <f t="shared" si="5"/>
        <v>3.4959590797457147E-3</v>
      </c>
      <c r="I156" s="71"/>
    </row>
    <row r="157" spans="1:9">
      <c r="A157" s="93">
        <v>614817</v>
      </c>
      <c r="B157" s="12" t="s">
        <v>753</v>
      </c>
      <c r="C157" s="97" t="s">
        <v>190</v>
      </c>
      <c r="D157" s="96">
        <f>'Tab C'!H86</f>
        <v>20000</v>
      </c>
      <c r="E157" s="96">
        <f>'Tab C'!I86</f>
        <v>20000</v>
      </c>
      <c r="F157" s="245">
        <f>'Tab C'!J86</f>
        <v>9712.02</v>
      </c>
      <c r="G157" s="243">
        <f t="shared" si="4"/>
        <v>48.560099999999998</v>
      </c>
      <c r="H157" s="244">
        <f t="shared" si="5"/>
        <v>5.1267019765637825E-4</v>
      </c>
      <c r="I157" s="71"/>
    </row>
    <row r="158" spans="1:9">
      <c r="A158" s="92">
        <v>615000</v>
      </c>
      <c r="B158" s="93"/>
      <c r="C158" s="94" t="s">
        <v>191</v>
      </c>
      <c r="D158" s="95">
        <f>D159+D162+D165</f>
        <v>466200</v>
      </c>
      <c r="E158" s="95">
        <f>E159+E162+E165</f>
        <v>466200</v>
      </c>
      <c r="F158" s="239">
        <f>F159+F162+F165</f>
        <v>261235.58000000002</v>
      </c>
      <c r="G158" s="239">
        <f t="shared" si="4"/>
        <v>56.035087945087945</v>
      </c>
      <c r="H158" s="240">
        <f t="shared" si="5"/>
        <v>1.3789890922123165E-2</v>
      </c>
      <c r="I158" s="74"/>
    </row>
    <row r="159" spans="1:9">
      <c r="A159" s="92">
        <v>615100</v>
      </c>
      <c r="B159" s="93"/>
      <c r="C159" s="94" t="s">
        <v>192</v>
      </c>
      <c r="D159" s="95">
        <f>SUM(D160:D161)</f>
        <v>60500</v>
      </c>
      <c r="E159" s="95">
        <f>SUM(E160:E161)</f>
        <v>60500</v>
      </c>
      <c r="F159" s="239">
        <f>SUM(F160:F161)</f>
        <v>40000</v>
      </c>
      <c r="G159" s="239">
        <f t="shared" si="4"/>
        <v>66.11570247933885</v>
      </c>
      <c r="H159" s="240">
        <f t="shared" si="5"/>
        <v>2.1114874049121737E-3</v>
      </c>
      <c r="I159" s="74"/>
    </row>
    <row r="160" spans="1:9" ht="81.75" customHeight="1">
      <c r="A160" s="11">
        <v>615121</v>
      </c>
      <c r="B160" s="12" t="s">
        <v>753</v>
      </c>
      <c r="C160" s="61" t="s">
        <v>905</v>
      </c>
      <c r="D160" s="96">
        <f>'Tab C'!H403+'Tab C'!H283+'Tab C'!H404+'Tab C'!H405+'Tab C'!H406+'Tab C'!H407</f>
        <v>20500</v>
      </c>
      <c r="E160" s="96">
        <f>'Tab C'!I403+'Tab C'!I283+'Tab C'!I404+'Tab C'!I405+'Tab C'!I406+'Tab C'!I407</f>
        <v>20500</v>
      </c>
      <c r="F160" s="245">
        <f>'Tab C'!J403+'Tab C'!J283+'Tab C'!J404+'Tab C'!J405+'Tab C'!J406+'Tab C'!J407</f>
        <v>0</v>
      </c>
      <c r="G160" s="243">
        <f t="shared" si="4"/>
        <v>0</v>
      </c>
      <c r="H160" s="244">
        <f t="shared" si="5"/>
        <v>0</v>
      </c>
      <c r="I160" s="74"/>
    </row>
    <row r="161" spans="1:9" ht="22.5">
      <c r="A161" s="11">
        <v>615121</v>
      </c>
      <c r="B161" s="12" t="s">
        <v>769</v>
      </c>
      <c r="C161" s="61" t="s">
        <v>906</v>
      </c>
      <c r="D161" s="96">
        <f>'Tab C'!H408</f>
        <v>40000</v>
      </c>
      <c r="E161" s="96">
        <f>'Tab C'!I408</f>
        <v>40000</v>
      </c>
      <c r="F161" s="245">
        <f>'Tab C'!J408</f>
        <v>40000</v>
      </c>
      <c r="G161" s="243">
        <f t="shared" si="4"/>
        <v>100</v>
      </c>
      <c r="H161" s="244">
        <f t="shared" si="5"/>
        <v>2.1114874049121737E-3</v>
      </c>
      <c r="I161" s="74"/>
    </row>
    <row r="162" spans="1:9">
      <c r="A162" s="92">
        <v>615200</v>
      </c>
      <c r="B162" s="93"/>
      <c r="C162" s="94" t="s">
        <v>193</v>
      </c>
      <c r="D162" s="95">
        <f>SUM(D163:D164)</f>
        <v>100000</v>
      </c>
      <c r="E162" s="95">
        <f>SUM(E163:E164)</f>
        <v>100000</v>
      </c>
      <c r="F162" s="239">
        <f>SUM(F163:F164)</f>
        <v>20000</v>
      </c>
      <c r="G162" s="239">
        <f t="shared" si="4"/>
        <v>20</v>
      </c>
      <c r="H162" s="240">
        <f t="shared" si="5"/>
        <v>1.0557437024560868E-3</v>
      </c>
      <c r="I162" s="253" t="s">
        <v>926</v>
      </c>
    </row>
    <row r="163" spans="1:9" ht="22.5">
      <c r="A163" s="93">
        <v>615211</v>
      </c>
      <c r="B163" s="12" t="s">
        <v>753</v>
      </c>
      <c r="C163" s="97" t="s">
        <v>826</v>
      </c>
      <c r="D163" s="96">
        <f>'Tab C'!H409+'Tab C'!H197</f>
        <v>30000</v>
      </c>
      <c r="E163" s="96">
        <f>'Tab C'!I409+'Tab C'!I197</f>
        <v>30000</v>
      </c>
      <c r="F163" s="245">
        <f>'Tab C'!J409+'Tab C'!J197</f>
        <v>20000</v>
      </c>
      <c r="G163" s="243">
        <f t="shared" si="4"/>
        <v>66.666666666666657</v>
      </c>
      <c r="H163" s="244">
        <f t="shared" si="5"/>
        <v>1.0557437024560868E-3</v>
      </c>
      <c r="I163" s="71"/>
    </row>
    <row r="164" spans="1:9">
      <c r="A164" s="93">
        <v>615211</v>
      </c>
      <c r="B164" s="12" t="s">
        <v>770</v>
      </c>
      <c r="C164" s="97" t="s">
        <v>497</v>
      </c>
      <c r="D164" s="96">
        <f>'Tab C'!H410</f>
        <v>70000</v>
      </c>
      <c r="E164" s="96">
        <f>'Tab C'!I410</f>
        <v>70000</v>
      </c>
      <c r="F164" s="245">
        <f>'Tab C'!J410</f>
        <v>0</v>
      </c>
      <c r="G164" s="243">
        <f t="shared" si="4"/>
        <v>0</v>
      </c>
      <c r="H164" s="244">
        <f t="shared" si="5"/>
        <v>0</v>
      </c>
      <c r="I164" s="71"/>
    </row>
    <row r="165" spans="1:9">
      <c r="A165" s="92">
        <v>615300</v>
      </c>
      <c r="B165" s="93"/>
      <c r="C165" s="94" t="s">
        <v>950</v>
      </c>
      <c r="D165" s="95">
        <f>SUM(D166)</f>
        <v>305700</v>
      </c>
      <c r="E165" s="95">
        <f>SUM(E166)</f>
        <v>305700</v>
      </c>
      <c r="F165" s="239">
        <f>SUM(F166)</f>
        <v>201235.58000000002</v>
      </c>
      <c r="G165" s="239">
        <f t="shared" si="4"/>
        <v>65.8277984952568</v>
      </c>
      <c r="H165" s="240">
        <f t="shared" si="5"/>
        <v>1.0622659814754904E-2</v>
      </c>
      <c r="I165" s="74"/>
    </row>
    <row r="166" spans="1:9" ht="114.75" customHeight="1">
      <c r="A166" s="93">
        <v>615311</v>
      </c>
      <c r="B166" s="12" t="s">
        <v>753</v>
      </c>
      <c r="C166" s="100" t="s">
        <v>951</v>
      </c>
      <c r="D166" s="96">
        <f>'Tab C'!H411+'Tab C'!H413+'Tab C'!H416+'Tab C'!H417+'Tab C'!H198+'Tab C'!H418+'Tab C'!H414+'Tab C'!H415+'Tab C'!H412</f>
        <v>305700</v>
      </c>
      <c r="E166" s="96">
        <f>'Tab C'!I411+'Tab C'!I413+'Tab C'!I416+'Tab C'!I417+'Tab C'!I198+'Tab C'!I418+'Tab C'!I414+'Tab C'!I415+'Tab C'!I412</f>
        <v>305700</v>
      </c>
      <c r="F166" s="245">
        <f>'Tab C'!J411+'Tab C'!J413+'Tab C'!J416+'Tab C'!J417+'Tab C'!J198+'Tab C'!J418+'Tab C'!J414+'Tab C'!J415+'Tab C'!J412</f>
        <v>201235.58000000002</v>
      </c>
      <c r="G166" s="243">
        <f t="shared" si="4"/>
        <v>65.8277984952568</v>
      </c>
      <c r="H166" s="244">
        <f t="shared" si="5"/>
        <v>1.0622659814754904E-2</v>
      </c>
      <c r="I166" s="74"/>
    </row>
    <row r="167" spans="1:9">
      <c r="A167" s="92">
        <v>616000</v>
      </c>
      <c r="B167" s="93"/>
      <c r="C167" s="94" t="s">
        <v>194</v>
      </c>
      <c r="D167" s="95">
        <f>D168+D170</f>
        <v>87400</v>
      </c>
      <c r="E167" s="95">
        <f>E168+E170</f>
        <v>87400</v>
      </c>
      <c r="F167" s="239">
        <f>F168+F170</f>
        <v>74413.88</v>
      </c>
      <c r="G167" s="239">
        <f t="shared" si="4"/>
        <v>85.141739130434786</v>
      </c>
      <c r="H167" s="240">
        <f t="shared" si="5"/>
        <v>3.9280992592661485E-3</v>
      </c>
      <c r="I167" s="74"/>
    </row>
    <row r="168" spans="1:9">
      <c r="A168" s="92">
        <v>616200</v>
      </c>
      <c r="B168" s="93"/>
      <c r="C168" s="94" t="s">
        <v>195</v>
      </c>
      <c r="D168" s="95">
        <f>SUM(D169)</f>
        <v>50000</v>
      </c>
      <c r="E168" s="95">
        <f>SUM(E169)</f>
        <v>50000</v>
      </c>
      <c r="F168" s="239">
        <f>SUM(F169)</f>
        <v>39004.509999999995</v>
      </c>
      <c r="G168" s="239">
        <f t="shared" si="4"/>
        <v>78.009019999999978</v>
      </c>
      <c r="H168" s="240">
        <f t="shared" si="5"/>
        <v>2.0589382899942731E-3</v>
      </c>
      <c r="I168" s="74"/>
    </row>
    <row r="169" spans="1:9" ht="22.5">
      <c r="A169" s="93">
        <v>616212</v>
      </c>
      <c r="B169" s="12" t="s">
        <v>753</v>
      </c>
      <c r="C169" s="97" t="s">
        <v>814</v>
      </c>
      <c r="D169" s="96">
        <f>'Tab C'!H284+'Tab C'!H285</f>
        <v>50000</v>
      </c>
      <c r="E169" s="96">
        <f>'Tab C'!I284+'Tab C'!I285</f>
        <v>50000</v>
      </c>
      <c r="F169" s="245">
        <f>'Tab C'!J284+'Tab C'!J285</f>
        <v>39004.509999999995</v>
      </c>
      <c r="G169" s="243">
        <f t="shared" si="4"/>
        <v>78.009019999999978</v>
      </c>
      <c r="H169" s="244">
        <f t="shared" si="5"/>
        <v>2.0589382899942731E-3</v>
      </c>
      <c r="I169" s="74"/>
    </row>
    <row r="170" spans="1:9" s="14" customFormat="1">
      <c r="A170" s="92">
        <v>616300</v>
      </c>
      <c r="B170" s="93"/>
      <c r="C170" s="94" t="s">
        <v>649</v>
      </c>
      <c r="D170" s="95">
        <f>D171</f>
        <v>37400</v>
      </c>
      <c r="E170" s="95">
        <f>E171</f>
        <v>37400</v>
      </c>
      <c r="F170" s="239">
        <f>F171</f>
        <v>35409.370000000003</v>
      </c>
      <c r="G170" s="239">
        <f t="shared" si="4"/>
        <v>94.677459893048137</v>
      </c>
      <c r="H170" s="240">
        <f t="shared" si="5"/>
        <v>1.8691609692718747E-3</v>
      </c>
      <c r="I170" s="74"/>
    </row>
    <row r="171" spans="1:9">
      <c r="A171" s="11">
        <v>616331</v>
      </c>
      <c r="B171" s="12" t="s">
        <v>753</v>
      </c>
      <c r="C171" s="61" t="s">
        <v>645</v>
      </c>
      <c r="D171" s="96">
        <f>'Tab C'!H199+'Tab C'!H462</f>
        <v>37400</v>
      </c>
      <c r="E171" s="96">
        <f>'Tab C'!I199+'Tab C'!I462</f>
        <v>37400</v>
      </c>
      <c r="F171" s="245">
        <f>'Tab C'!J199+'Tab C'!J462</f>
        <v>35409.370000000003</v>
      </c>
      <c r="G171" s="243">
        <f t="shared" si="4"/>
        <v>94.677459893048137</v>
      </c>
      <c r="H171" s="244">
        <f t="shared" si="5"/>
        <v>1.8691609692718747E-3</v>
      </c>
      <c r="I171" s="74"/>
    </row>
    <row r="172" spans="1:9">
      <c r="A172" s="92">
        <v>820000</v>
      </c>
      <c r="B172" s="93"/>
      <c r="C172" s="94" t="s">
        <v>196</v>
      </c>
      <c r="D172" s="95">
        <f>D173+D237+D240</f>
        <v>10983079</v>
      </c>
      <c r="E172" s="95">
        <f>E173+E237+E240</f>
        <v>10983079</v>
      </c>
      <c r="F172" s="239">
        <f>F173+F237+F240</f>
        <v>5831392.7599999998</v>
      </c>
      <c r="G172" s="239">
        <f t="shared" si="4"/>
        <v>53.094335022082603</v>
      </c>
      <c r="H172" s="240">
        <f t="shared" si="5"/>
        <v>0.30782280914590093</v>
      </c>
      <c r="I172" s="74"/>
    </row>
    <row r="173" spans="1:9">
      <c r="A173" s="92">
        <v>821000</v>
      </c>
      <c r="B173" s="93"/>
      <c r="C173" s="94" t="s">
        <v>624</v>
      </c>
      <c r="D173" s="95">
        <f>D174+D180+D206+D220+D216</f>
        <v>10194879</v>
      </c>
      <c r="E173" s="95">
        <f>E174+E180+E206+E220+E216</f>
        <v>10194879</v>
      </c>
      <c r="F173" s="239">
        <f>F174+F180+F206+F220+F216</f>
        <v>5055733.2</v>
      </c>
      <c r="G173" s="239">
        <f t="shared" si="4"/>
        <v>49.590909318295985</v>
      </c>
      <c r="H173" s="240">
        <f t="shared" si="5"/>
        <v>0.26687792435990804</v>
      </c>
      <c r="I173" s="74"/>
    </row>
    <row r="174" spans="1:9">
      <c r="A174" s="92">
        <v>821100</v>
      </c>
      <c r="B174" s="93"/>
      <c r="C174" s="94" t="s">
        <v>197</v>
      </c>
      <c r="D174" s="95">
        <f>SUM(D175:D179)</f>
        <v>270000</v>
      </c>
      <c r="E174" s="95">
        <f>SUM(E175:E179)</f>
        <v>270000</v>
      </c>
      <c r="F174" s="239">
        <f>SUM(F175:F179)</f>
        <v>55536</v>
      </c>
      <c r="G174" s="239">
        <f t="shared" si="4"/>
        <v>20.568888888888889</v>
      </c>
      <c r="H174" s="240">
        <f t="shared" si="5"/>
        <v>2.931589112980062E-3</v>
      </c>
      <c r="I174" s="74"/>
    </row>
    <row r="175" spans="1:9" ht="33.75">
      <c r="A175" s="93">
        <v>821111</v>
      </c>
      <c r="B175" s="12" t="s">
        <v>753</v>
      </c>
      <c r="C175" s="97" t="s">
        <v>898</v>
      </c>
      <c r="D175" s="96">
        <f>'Tab C'!H66+'Tab C'!H287</f>
        <v>150000</v>
      </c>
      <c r="E175" s="96">
        <f>'Tab C'!I66+'Tab C'!I287</f>
        <v>150000</v>
      </c>
      <c r="F175" s="245">
        <f>'Tab C'!J66+'Tab C'!J287</f>
        <v>55536</v>
      </c>
      <c r="G175" s="243">
        <f t="shared" si="4"/>
        <v>37.024000000000001</v>
      </c>
      <c r="H175" s="244">
        <f t="shared" si="5"/>
        <v>2.931589112980062E-3</v>
      </c>
      <c r="I175" s="71"/>
    </row>
    <row r="176" spans="1:9">
      <c r="A176" s="93">
        <v>821111</v>
      </c>
      <c r="B176" s="12" t="s">
        <v>772</v>
      </c>
      <c r="C176" s="97" t="s">
        <v>198</v>
      </c>
      <c r="D176" s="96">
        <f>'Tab C'!H309</f>
        <v>50000</v>
      </c>
      <c r="E176" s="96">
        <f>'Tab C'!I309</f>
        <v>50000</v>
      </c>
      <c r="F176" s="245">
        <f>'Tab C'!J309</f>
        <v>0</v>
      </c>
      <c r="G176" s="243">
        <f t="shared" si="4"/>
        <v>0</v>
      </c>
      <c r="H176" s="244">
        <f t="shared" si="5"/>
        <v>0</v>
      </c>
      <c r="I176" s="71"/>
    </row>
    <row r="177" spans="1:9">
      <c r="A177" s="93">
        <v>821111</v>
      </c>
      <c r="B177" s="12" t="s">
        <v>763</v>
      </c>
      <c r="C177" s="97" t="s">
        <v>198</v>
      </c>
      <c r="D177" s="96">
        <f>'Tab C'!H310</f>
        <v>25000</v>
      </c>
      <c r="E177" s="96">
        <f>'Tab C'!I310</f>
        <v>25000</v>
      </c>
      <c r="F177" s="245">
        <f>'Tab C'!J310</f>
        <v>0</v>
      </c>
      <c r="G177" s="243">
        <f t="shared" si="4"/>
        <v>0</v>
      </c>
      <c r="H177" s="244">
        <f t="shared" si="5"/>
        <v>0</v>
      </c>
      <c r="I177" s="71"/>
    </row>
    <row r="178" spans="1:9" ht="22.5">
      <c r="A178" s="10">
        <v>821113</v>
      </c>
      <c r="B178" s="12" t="s">
        <v>753</v>
      </c>
      <c r="C178" s="61" t="s">
        <v>380</v>
      </c>
      <c r="D178" s="96">
        <f>'Tab C'!H201</f>
        <v>5000</v>
      </c>
      <c r="E178" s="96">
        <f>'Tab C'!I201</f>
        <v>5000</v>
      </c>
      <c r="F178" s="245">
        <f>'Tab C'!J201</f>
        <v>0</v>
      </c>
      <c r="G178" s="243">
        <f t="shared" si="4"/>
        <v>0</v>
      </c>
      <c r="H178" s="244">
        <f t="shared" si="5"/>
        <v>0</v>
      </c>
      <c r="I178" s="71"/>
    </row>
    <row r="179" spans="1:9" ht="22.5">
      <c r="A179" s="10">
        <v>821113</v>
      </c>
      <c r="B179" s="12" t="s">
        <v>773</v>
      </c>
      <c r="C179" s="61" t="s">
        <v>380</v>
      </c>
      <c r="D179" s="96">
        <f>'Tab C'!H202</f>
        <v>40000</v>
      </c>
      <c r="E179" s="96">
        <f>'Tab C'!I202</f>
        <v>40000</v>
      </c>
      <c r="F179" s="245">
        <f>'Tab C'!J202</f>
        <v>0</v>
      </c>
      <c r="G179" s="243">
        <f t="shared" si="4"/>
        <v>0</v>
      </c>
      <c r="H179" s="244">
        <f t="shared" si="5"/>
        <v>0</v>
      </c>
      <c r="I179" s="71"/>
    </row>
    <row r="180" spans="1:9">
      <c r="A180" s="92">
        <v>821200</v>
      </c>
      <c r="B180" s="93"/>
      <c r="C180" s="94" t="s">
        <v>199</v>
      </c>
      <c r="D180" s="95">
        <f>SUM(D181:D205)</f>
        <v>4983279</v>
      </c>
      <c r="E180" s="95">
        <f>SUM(E181:E205)</f>
        <v>4983279</v>
      </c>
      <c r="F180" s="239">
        <f>SUM(F181:F205)</f>
        <v>2089621.45</v>
      </c>
      <c r="G180" s="239">
        <f t="shared" si="4"/>
        <v>41.932660202248357</v>
      </c>
      <c r="H180" s="240">
        <f t="shared" si="5"/>
        <v>0.11030523431773284</v>
      </c>
      <c r="I180" s="74"/>
    </row>
    <row r="181" spans="1:9">
      <c r="A181" s="93">
        <v>821210</v>
      </c>
      <c r="B181" s="12" t="s">
        <v>753</v>
      </c>
      <c r="C181" s="97" t="s">
        <v>200</v>
      </c>
      <c r="D181" s="96">
        <f>'Tab C'!H203</f>
        <v>180000</v>
      </c>
      <c r="E181" s="96">
        <f>'Tab C'!I203</f>
        <v>180000</v>
      </c>
      <c r="F181" s="245">
        <f>'Tab C'!J203</f>
        <v>79687.399999999994</v>
      </c>
      <c r="G181" s="243">
        <f t="shared" si="4"/>
        <v>44.270777777777774</v>
      </c>
      <c r="H181" s="244">
        <f t="shared" si="5"/>
        <v>4.2064735357549591E-3</v>
      </c>
      <c r="I181" s="71"/>
    </row>
    <row r="182" spans="1:9">
      <c r="A182" s="93">
        <v>821210</v>
      </c>
      <c r="B182" s="12" t="s">
        <v>769</v>
      </c>
      <c r="C182" s="97" t="s">
        <v>200</v>
      </c>
      <c r="D182" s="96">
        <f>'Tab C'!H204</f>
        <v>300000</v>
      </c>
      <c r="E182" s="96">
        <f>'Tab C'!I204</f>
        <v>300000</v>
      </c>
      <c r="F182" s="245">
        <f>'Tab C'!J204</f>
        <v>200000</v>
      </c>
      <c r="G182" s="243">
        <f t="shared" si="4"/>
        <v>66.666666666666657</v>
      </c>
      <c r="H182" s="244">
        <f t="shared" si="5"/>
        <v>1.0557437024560868E-2</v>
      </c>
      <c r="I182" s="71"/>
    </row>
    <row r="183" spans="1:9">
      <c r="A183" s="93">
        <v>821210</v>
      </c>
      <c r="B183" s="12" t="s">
        <v>770</v>
      </c>
      <c r="C183" s="97" t="s">
        <v>200</v>
      </c>
      <c r="D183" s="96">
        <f>'Tab C'!H205</f>
        <v>0</v>
      </c>
      <c r="E183" s="96">
        <f>'Tab C'!I205</f>
        <v>0</v>
      </c>
      <c r="F183" s="245">
        <f>'Tab C'!J205</f>
        <v>0</v>
      </c>
      <c r="G183" s="243" t="e">
        <f t="shared" si="4"/>
        <v>#DIV/0!</v>
      </c>
      <c r="H183" s="244">
        <f t="shared" si="5"/>
        <v>0</v>
      </c>
      <c r="I183" s="71"/>
    </row>
    <row r="184" spans="1:9">
      <c r="A184" s="93">
        <v>821210</v>
      </c>
      <c r="B184" s="12" t="s">
        <v>754</v>
      </c>
      <c r="C184" s="97" t="s">
        <v>200</v>
      </c>
      <c r="D184" s="96">
        <f>'Tab C'!H206</f>
        <v>50000</v>
      </c>
      <c r="E184" s="96">
        <f>'Tab C'!I206</f>
        <v>50000</v>
      </c>
      <c r="F184" s="245">
        <f>'Tab C'!J206</f>
        <v>50000</v>
      </c>
      <c r="G184" s="243">
        <f t="shared" si="4"/>
        <v>100</v>
      </c>
      <c r="H184" s="244">
        <f t="shared" si="5"/>
        <v>2.6393592561402171E-3</v>
      </c>
      <c r="I184" s="71"/>
    </row>
    <row r="185" spans="1:9">
      <c r="A185" s="93">
        <v>821210</v>
      </c>
      <c r="B185" s="12" t="s">
        <v>757</v>
      </c>
      <c r="C185" s="97" t="s">
        <v>200</v>
      </c>
      <c r="D185" s="96">
        <f>'Tab C'!H207</f>
        <v>100000</v>
      </c>
      <c r="E185" s="96">
        <f>'Tab C'!I207</f>
        <v>100000</v>
      </c>
      <c r="F185" s="245">
        <f>'Tab C'!J207</f>
        <v>100000</v>
      </c>
      <c r="G185" s="243">
        <f t="shared" si="4"/>
        <v>100</v>
      </c>
      <c r="H185" s="244">
        <f t="shared" si="5"/>
        <v>5.2787185122804342E-3</v>
      </c>
      <c r="I185" s="71"/>
    </row>
    <row r="186" spans="1:9">
      <c r="A186" s="93">
        <v>821211</v>
      </c>
      <c r="B186" s="12" t="s">
        <v>753</v>
      </c>
      <c r="C186" s="97" t="s">
        <v>900</v>
      </c>
      <c r="D186" s="96">
        <f>'Tab C'!H464</f>
        <v>120000</v>
      </c>
      <c r="E186" s="96">
        <f>'Tab C'!I464</f>
        <v>120000</v>
      </c>
      <c r="F186" s="245">
        <f>'Tab C'!J464</f>
        <v>106081.48</v>
      </c>
      <c r="G186" s="243">
        <f t="shared" si="4"/>
        <v>88.401233333333323</v>
      </c>
      <c r="H186" s="244">
        <f t="shared" si="5"/>
        <v>5.5997427228610666E-3</v>
      </c>
      <c r="I186" s="71"/>
    </row>
    <row r="187" spans="1:9">
      <c r="A187" s="93">
        <v>821211</v>
      </c>
      <c r="B187" s="12" t="s">
        <v>770</v>
      </c>
      <c r="C187" s="97" t="s">
        <v>900</v>
      </c>
      <c r="D187" s="96">
        <f>'Tab C'!H465</f>
        <v>30000</v>
      </c>
      <c r="E187" s="96">
        <f>'Tab C'!I465</f>
        <v>30000</v>
      </c>
      <c r="F187" s="245">
        <f>'Tab C'!J465</f>
        <v>0</v>
      </c>
      <c r="G187" s="243">
        <f t="shared" si="4"/>
        <v>0</v>
      </c>
      <c r="H187" s="244">
        <f t="shared" si="5"/>
        <v>0</v>
      </c>
      <c r="I187" s="71"/>
    </row>
    <row r="188" spans="1:9">
      <c r="A188" s="10">
        <v>821213</v>
      </c>
      <c r="B188" s="12" t="s">
        <v>753</v>
      </c>
      <c r="C188" s="101" t="s">
        <v>736</v>
      </c>
      <c r="D188" s="96">
        <f>'Tab C'!H288</f>
        <v>5000</v>
      </c>
      <c r="E188" s="96">
        <f>'Tab C'!I288</f>
        <v>5000</v>
      </c>
      <c r="F188" s="245">
        <f>'Tab C'!J288</f>
        <v>0</v>
      </c>
      <c r="G188" s="243">
        <f t="shared" si="4"/>
        <v>0</v>
      </c>
      <c r="H188" s="244">
        <f t="shared" si="5"/>
        <v>0</v>
      </c>
      <c r="I188" s="74"/>
    </row>
    <row r="189" spans="1:9">
      <c r="A189" s="10">
        <v>821213</v>
      </c>
      <c r="B189" s="12" t="s">
        <v>770</v>
      </c>
      <c r="C189" s="101" t="s">
        <v>736</v>
      </c>
      <c r="D189" s="96">
        <f>'Tab C'!H289</f>
        <v>5000</v>
      </c>
      <c r="E189" s="96">
        <f>'Tab C'!I289</f>
        <v>5000</v>
      </c>
      <c r="F189" s="245">
        <f>'Tab C'!J289</f>
        <v>0</v>
      </c>
      <c r="G189" s="243">
        <f t="shared" si="4"/>
        <v>0</v>
      </c>
      <c r="H189" s="244">
        <f t="shared" si="5"/>
        <v>0</v>
      </c>
      <c r="I189" s="74"/>
    </row>
    <row r="190" spans="1:9">
      <c r="A190" s="10">
        <v>821213</v>
      </c>
      <c r="B190" s="12" t="s">
        <v>762</v>
      </c>
      <c r="C190" s="101" t="s">
        <v>805</v>
      </c>
      <c r="D190" s="96">
        <f>'Tab C'!H311</f>
        <v>10000</v>
      </c>
      <c r="E190" s="96">
        <f>'Tab C'!I311</f>
        <v>10000</v>
      </c>
      <c r="F190" s="245">
        <f>'Tab C'!J311</f>
        <v>0</v>
      </c>
      <c r="G190" s="243">
        <f t="shared" si="4"/>
        <v>0</v>
      </c>
      <c r="H190" s="244">
        <f t="shared" si="5"/>
        <v>0</v>
      </c>
      <c r="I190" s="74"/>
    </row>
    <row r="191" spans="1:9">
      <c r="A191" s="10">
        <v>821213</v>
      </c>
      <c r="B191" s="12" t="s">
        <v>753</v>
      </c>
      <c r="C191" s="101" t="s">
        <v>806</v>
      </c>
      <c r="D191" s="96">
        <f>'Tab C'!H208</f>
        <v>140000</v>
      </c>
      <c r="E191" s="96">
        <f>'Tab C'!I208</f>
        <v>140000</v>
      </c>
      <c r="F191" s="245">
        <f>'Tab C'!J208</f>
        <v>0</v>
      </c>
      <c r="G191" s="243">
        <f t="shared" si="4"/>
        <v>0</v>
      </c>
      <c r="H191" s="244">
        <f t="shared" si="5"/>
        <v>0</v>
      </c>
      <c r="I191" s="253" t="s">
        <v>927</v>
      </c>
    </row>
    <row r="192" spans="1:9">
      <c r="A192" s="10">
        <v>821213</v>
      </c>
      <c r="B192" s="12" t="s">
        <v>769</v>
      </c>
      <c r="C192" s="101" t="s">
        <v>806</v>
      </c>
      <c r="D192" s="96">
        <f>'Tab C'!H209</f>
        <v>70000</v>
      </c>
      <c r="E192" s="96">
        <f>'Tab C'!I209</f>
        <v>70000</v>
      </c>
      <c r="F192" s="245">
        <f>'Tab C'!J209</f>
        <v>0</v>
      </c>
      <c r="G192" s="243">
        <f t="shared" si="4"/>
        <v>0</v>
      </c>
      <c r="H192" s="244">
        <f t="shared" si="5"/>
        <v>0</v>
      </c>
      <c r="I192" s="74"/>
    </row>
    <row r="193" spans="1:9">
      <c r="A193" s="10">
        <v>821213</v>
      </c>
      <c r="B193" s="12" t="s">
        <v>764</v>
      </c>
      <c r="C193" s="101" t="s">
        <v>716</v>
      </c>
      <c r="D193" s="96">
        <f>'Tab C'!H312</f>
        <v>40000</v>
      </c>
      <c r="E193" s="96">
        <f>'Tab C'!I312</f>
        <v>40000</v>
      </c>
      <c r="F193" s="245">
        <f>'Tab C'!J312</f>
        <v>0</v>
      </c>
      <c r="G193" s="243">
        <f t="shared" si="4"/>
        <v>0</v>
      </c>
      <c r="H193" s="244">
        <f t="shared" si="5"/>
        <v>0</v>
      </c>
      <c r="I193" s="74"/>
    </row>
    <row r="194" spans="1:9">
      <c r="A194" s="10">
        <v>821213</v>
      </c>
      <c r="B194" s="12" t="s">
        <v>761</v>
      </c>
      <c r="C194" s="101" t="s">
        <v>716</v>
      </c>
      <c r="D194" s="96">
        <f>'Tab C'!H313</f>
        <v>30000</v>
      </c>
      <c r="E194" s="96">
        <f>'Tab C'!I313</f>
        <v>30000</v>
      </c>
      <c r="F194" s="245">
        <f>'Tab C'!J313</f>
        <v>0</v>
      </c>
      <c r="G194" s="243">
        <f t="shared" si="4"/>
        <v>0</v>
      </c>
      <c r="H194" s="244">
        <f t="shared" si="5"/>
        <v>0</v>
      </c>
      <c r="I194" s="74"/>
    </row>
    <row r="195" spans="1:9" ht="9.75" customHeight="1">
      <c r="A195" s="10">
        <v>821220</v>
      </c>
      <c r="B195" s="12" t="s">
        <v>753</v>
      </c>
      <c r="C195" s="101" t="s">
        <v>881</v>
      </c>
      <c r="D195" s="96">
        <f>'Tab C'!H290</f>
        <v>50000</v>
      </c>
      <c r="E195" s="96">
        <f>'Tab C'!I290</f>
        <v>50000</v>
      </c>
      <c r="F195" s="245">
        <f>'Tab C'!J290</f>
        <v>0</v>
      </c>
      <c r="G195" s="243">
        <f t="shared" si="4"/>
        <v>0</v>
      </c>
      <c r="H195" s="244">
        <f t="shared" si="5"/>
        <v>0</v>
      </c>
      <c r="I195" s="74"/>
    </row>
    <row r="196" spans="1:9" ht="10.5" customHeight="1">
      <c r="A196" s="10">
        <v>821220</v>
      </c>
      <c r="B196" s="12" t="s">
        <v>769</v>
      </c>
      <c r="C196" s="101" t="s">
        <v>881</v>
      </c>
      <c r="D196" s="96">
        <f>'Tab C'!H291</f>
        <v>200000</v>
      </c>
      <c r="E196" s="96">
        <f>'Tab C'!I291</f>
        <v>200000</v>
      </c>
      <c r="F196" s="245">
        <f>'Tab C'!J291</f>
        <v>0</v>
      </c>
      <c r="G196" s="243">
        <f t="shared" si="4"/>
        <v>0</v>
      </c>
      <c r="H196" s="244">
        <f t="shared" si="5"/>
        <v>0</v>
      </c>
      <c r="I196" s="74"/>
    </row>
    <row r="197" spans="1:9">
      <c r="A197" s="10">
        <v>821221</v>
      </c>
      <c r="B197" s="12" t="s">
        <v>753</v>
      </c>
      <c r="C197" s="101" t="s">
        <v>399</v>
      </c>
      <c r="D197" s="96">
        <f>'Tab C'!H292</f>
        <v>30000</v>
      </c>
      <c r="E197" s="96">
        <f>'Tab C'!I292</f>
        <v>30000</v>
      </c>
      <c r="F197" s="245">
        <f>'Tab C'!J292</f>
        <v>0</v>
      </c>
      <c r="G197" s="243">
        <f t="shared" si="4"/>
        <v>0</v>
      </c>
      <c r="H197" s="244">
        <f t="shared" si="5"/>
        <v>0</v>
      </c>
      <c r="I197" s="74"/>
    </row>
    <row r="198" spans="1:9">
      <c r="A198" s="10">
        <v>821222</v>
      </c>
      <c r="B198" s="12" t="s">
        <v>765</v>
      </c>
      <c r="C198" s="61" t="s">
        <v>201</v>
      </c>
      <c r="D198" s="96">
        <f>'Tab C'!H314</f>
        <v>30000</v>
      </c>
      <c r="E198" s="96">
        <f>'Tab C'!I314</f>
        <v>30000</v>
      </c>
      <c r="F198" s="245">
        <f>'Tab C'!J314</f>
        <v>49772.43</v>
      </c>
      <c r="G198" s="243">
        <f t="shared" ref="G198:G249" si="6">F198/E198*100</f>
        <v>165.90809999999999</v>
      </c>
      <c r="H198" s="244">
        <f t="shared" ref="H198:H249" si="7">F198/F$249</f>
        <v>2.6273464764218209E-3</v>
      </c>
      <c r="I198" s="74"/>
    </row>
    <row r="199" spans="1:9">
      <c r="A199" s="10">
        <v>821222</v>
      </c>
      <c r="B199" s="12" t="s">
        <v>763</v>
      </c>
      <c r="C199" s="61" t="s">
        <v>201</v>
      </c>
      <c r="D199" s="96">
        <f>'Tab C'!H315</f>
        <v>20000</v>
      </c>
      <c r="E199" s="96">
        <f>'Tab C'!I315</f>
        <v>20000</v>
      </c>
      <c r="F199" s="245">
        <f>'Tab C'!J315</f>
        <v>0</v>
      </c>
      <c r="G199" s="243">
        <f t="shared" si="6"/>
        <v>0</v>
      </c>
      <c r="H199" s="244">
        <f t="shared" si="7"/>
        <v>0</v>
      </c>
      <c r="I199" s="74"/>
    </row>
    <row r="200" spans="1:9">
      <c r="A200" s="10">
        <v>821224</v>
      </c>
      <c r="B200" s="12" t="s">
        <v>753</v>
      </c>
      <c r="C200" s="61" t="s">
        <v>202</v>
      </c>
      <c r="D200" s="96">
        <f>'Tab C'!H210</f>
        <v>1129200</v>
      </c>
      <c r="E200" s="96">
        <f>'Tab C'!I210</f>
        <v>1129200</v>
      </c>
      <c r="F200" s="245">
        <f>'Tab C'!J210</f>
        <v>552724.46</v>
      </c>
      <c r="G200" s="243">
        <f t="shared" si="6"/>
        <v>48.948322706340768</v>
      </c>
      <c r="H200" s="244">
        <f t="shared" si="7"/>
        <v>2.9176768391922063E-2</v>
      </c>
      <c r="I200" s="74"/>
    </row>
    <row r="201" spans="1:9">
      <c r="A201" s="10">
        <v>821224</v>
      </c>
      <c r="B201" s="12" t="s">
        <v>773</v>
      </c>
      <c r="C201" s="61" t="s">
        <v>202</v>
      </c>
      <c r="D201" s="96">
        <f>'Tab C'!H211</f>
        <v>900000</v>
      </c>
      <c r="E201" s="96">
        <f>'Tab C'!I211</f>
        <v>900000</v>
      </c>
      <c r="F201" s="245">
        <f>'Tab C'!J211</f>
        <v>218816.22</v>
      </c>
      <c r="G201" s="243">
        <f t="shared" si="6"/>
        <v>24.312913333333334</v>
      </c>
      <c r="H201" s="244">
        <f t="shared" si="7"/>
        <v>1.1550692313012282E-2</v>
      </c>
      <c r="I201" s="74"/>
    </row>
    <row r="202" spans="1:9">
      <c r="A202" s="10">
        <v>821224</v>
      </c>
      <c r="B202" s="12" t="s">
        <v>757</v>
      </c>
      <c r="C202" s="61" t="s">
        <v>202</v>
      </c>
      <c r="D202" s="96">
        <f>'Tab C'!H212</f>
        <v>144079</v>
      </c>
      <c r="E202" s="96">
        <f>'Tab C'!I212</f>
        <v>144079</v>
      </c>
      <c r="F202" s="245">
        <f>'Tab C'!J212</f>
        <v>164799.72</v>
      </c>
      <c r="G202" s="243">
        <f t="shared" si="6"/>
        <v>114.38149903872181</v>
      </c>
      <c r="H202" s="244">
        <f t="shared" si="7"/>
        <v>8.6993133278263218E-3</v>
      </c>
      <c r="I202" s="74"/>
    </row>
    <row r="203" spans="1:9">
      <c r="A203" s="10">
        <v>821224</v>
      </c>
      <c r="B203" s="12" t="s">
        <v>769</v>
      </c>
      <c r="C203" s="61" t="s">
        <v>202</v>
      </c>
      <c r="D203" s="96">
        <f>'Tab C'!H213</f>
        <v>1000000</v>
      </c>
      <c r="E203" s="96">
        <f>'Tab C'!I213</f>
        <v>1000000</v>
      </c>
      <c r="F203" s="245">
        <f>'Tab C'!J213</f>
        <v>363569.56</v>
      </c>
      <c r="G203" s="243">
        <f t="shared" si="6"/>
        <v>36.356956000000004</v>
      </c>
      <c r="H203" s="244">
        <f t="shared" si="7"/>
        <v>1.9191813668736523E-2</v>
      </c>
      <c r="I203" s="74"/>
    </row>
    <row r="204" spans="1:9">
      <c r="A204" s="10">
        <v>821224</v>
      </c>
      <c r="B204" s="12" t="s">
        <v>770</v>
      </c>
      <c r="C204" s="61" t="s">
        <v>202</v>
      </c>
      <c r="D204" s="96">
        <f>'Tab C'!H214</f>
        <v>300000</v>
      </c>
      <c r="E204" s="96">
        <f>'Tab C'!I214</f>
        <v>300000</v>
      </c>
      <c r="F204" s="245">
        <f>'Tab C'!J214</f>
        <v>115696.13</v>
      </c>
      <c r="G204" s="243">
        <f t="shared" si="6"/>
        <v>38.565376666666666</v>
      </c>
      <c r="H204" s="244">
        <f t="shared" si="7"/>
        <v>6.1072730323020376E-3</v>
      </c>
      <c r="I204" s="74"/>
    </row>
    <row r="205" spans="1:9">
      <c r="A205" s="10">
        <v>821224</v>
      </c>
      <c r="B205" s="12" t="s">
        <v>765</v>
      </c>
      <c r="C205" s="61" t="s">
        <v>808</v>
      </c>
      <c r="D205" s="96">
        <f>'Tab C'!H316</f>
        <v>100000</v>
      </c>
      <c r="E205" s="96">
        <f>'Tab C'!I316</f>
        <v>100000</v>
      </c>
      <c r="F205" s="245">
        <f>'Tab C'!J316</f>
        <v>88474.05</v>
      </c>
      <c r="G205" s="243">
        <f t="shared" si="6"/>
        <v>88.474050000000005</v>
      </c>
      <c r="H205" s="244">
        <f t="shared" si="7"/>
        <v>4.6702960559142481E-3</v>
      </c>
      <c r="I205" s="74"/>
    </row>
    <row r="206" spans="1:9">
      <c r="A206" s="92">
        <v>821300</v>
      </c>
      <c r="B206" s="93"/>
      <c r="C206" s="94" t="s">
        <v>203</v>
      </c>
      <c r="D206" s="95">
        <f>SUM(D207:D215)</f>
        <v>313000</v>
      </c>
      <c r="E206" s="95">
        <f>SUM(E207:E215)</f>
        <v>313000</v>
      </c>
      <c r="F206" s="239">
        <f>SUM(F207:F215)</f>
        <v>69629.05</v>
      </c>
      <c r="G206" s="239">
        <f t="shared" si="6"/>
        <v>22.245702875399363</v>
      </c>
      <c r="H206" s="240">
        <f t="shared" si="7"/>
        <v>3.6755215522750002E-3</v>
      </c>
      <c r="I206" s="74"/>
    </row>
    <row r="207" spans="1:9">
      <c r="A207" s="93">
        <v>821311</v>
      </c>
      <c r="B207" s="12" t="s">
        <v>753</v>
      </c>
      <c r="C207" s="97" t="s">
        <v>204</v>
      </c>
      <c r="D207" s="96">
        <f>'Tab C'!H148+'Tab C'!H149</f>
        <v>40000</v>
      </c>
      <c r="E207" s="96">
        <f>'Tab C'!I148+'Tab C'!I149</f>
        <v>40000</v>
      </c>
      <c r="F207" s="245">
        <f>'Tab C'!J148+'Tab C'!J149</f>
        <v>0</v>
      </c>
      <c r="G207" s="243">
        <f t="shared" si="6"/>
        <v>0</v>
      </c>
      <c r="H207" s="244">
        <f t="shared" si="7"/>
        <v>0</v>
      </c>
      <c r="I207" s="71"/>
    </row>
    <row r="208" spans="1:9">
      <c r="A208" s="93">
        <v>821312</v>
      </c>
      <c r="B208" s="12" t="s">
        <v>753</v>
      </c>
      <c r="C208" s="97" t="s">
        <v>865</v>
      </c>
      <c r="D208" s="96">
        <f>'Tab C'!H150</f>
        <v>155000</v>
      </c>
      <c r="E208" s="96">
        <f>'Tab C'!I150</f>
        <v>155000</v>
      </c>
      <c r="F208" s="245">
        <f>'Tab C'!J150</f>
        <v>0</v>
      </c>
      <c r="G208" s="243">
        <f t="shared" si="6"/>
        <v>0</v>
      </c>
      <c r="H208" s="244">
        <f t="shared" si="7"/>
        <v>0</v>
      </c>
      <c r="I208" s="71"/>
    </row>
    <row r="209" spans="1:9">
      <c r="A209" s="93">
        <v>821312</v>
      </c>
      <c r="B209" s="12" t="s">
        <v>770</v>
      </c>
      <c r="C209" s="97" t="s">
        <v>205</v>
      </c>
      <c r="D209" s="96">
        <f>'Tab C'!H151</f>
        <v>9000</v>
      </c>
      <c r="E209" s="96">
        <f>'Tab C'!I151</f>
        <v>9000</v>
      </c>
      <c r="F209" s="245">
        <f>'Tab C'!J151</f>
        <v>8985.6</v>
      </c>
      <c r="G209" s="243">
        <f t="shared" si="6"/>
        <v>99.84</v>
      </c>
      <c r="H209" s="244">
        <f t="shared" si="7"/>
        <v>4.7432453063947077E-4</v>
      </c>
      <c r="I209" s="71"/>
    </row>
    <row r="210" spans="1:9" ht="22.5">
      <c r="A210" s="93">
        <v>821321</v>
      </c>
      <c r="B210" s="12" t="s">
        <v>753</v>
      </c>
      <c r="C210" s="97" t="s">
        <v>807</v>
      </c>
      <c r="D210" s="96">
        <f>'Tab C'!H152+'Tab C'!H420</f>
        <v>72000</v>
      </c>
      <c r="E210" s="96">
        <f>'Tab C'!I152+'Tab C'!I420</f>
        <v>72000</v>
      </c>
      <c r="F210" s="245">
        <f>'Tab C'!J152+'Tab C'!J420</f>
        <v>56800</v>
      </c>
      <c r="G210" s="243">
        <f t="shared" si="6"/>
        <v>78.888888888888886</v>
      </c>
      <c r="H210" s="244">
        <f t="shared" si="7"/>
        <v>2.998312114975287E-3</v>
      </c>
      <c r="I210" s="74"/>
    </row>
    <row r="211" spans="1:9">
      <c r="A211" s="93">
        <v>821360</v>
      </c>
      <c r="B211" s="12" t="s">
        <v>753</v>
      </c>
      <c r="C211" s="97" t="s">
        <v>853</v>
      </c>
      <c r="D211" s="96">
        <f>'Tab C'!H153</f>
        <v>20000</v>
      </c>
      <c r="E211" s="96">
        <f>'Tab C'!I153</f>
        <v>20000</v>
      </c>
      <c r="F211" s="245">
        <f>'Tab C'!J153</f>
        <v>3843.45</v>
      </c>
      <c r="G211" s="243">
        <f t="shared" si="6"/>
        <v>19.21725</v>
      </c>
      <c r="H211" s="244">
        <f t="shared" si="7"/>
        <v>2.0288490666024234E-4</v>
      </c>
      <c r="I211" s="74"/>
    </row>
    <row r="212" spans="1:9">
      <c r="A212" s="11">
        <v>821361</v>
      </c>
      <c r="B212" s="12" t="s">
        <v>755</v>
      </c>
      <c r="C212" s="16" t="s">
        <v>821</v>
      </c>
      <c r="D212" s="96">
        <f>'Tab C'!H486</f>
        <v>0</v>
      </c>
      <c r="E212" s="96">
        <f>'Tab C'!I486</f>
        <v>0</v>
      </c>
      <c r="F212" s="245">
        <f>'Tab C'!J486</f>
        <v>0</v>
      </c>
      <c r="G212" s="243" t="e">
        <f t="shared" si="6"/>
        <v>#DIV/0!</v>
      </c>
      <c r="H212" s="244">
        <f t="shared" si="7"/>
        <v>0</v>
      </c>
      <c r="I212" s="74"/>
    </row>
    <row r="213" spans="1:9">
      <c r="A213" s="93">
        <v>821371</v>
      </c>
      <c r="B213" s="12" t="s">
        <v>753</v>
      </c>
      <c r="C213" s="61" t="s">
        <v>206</v>
      </c>
      <c r="D213" s="96">
        <f>'Tab C'!H67</f>
        <v>2000</v>
      </c>
      <c r="E213" s="96">
        <f>'Tab C'!I67</f>
        <v>2000</v>
      </c>
      <c r="F213" s="245">
        <f>'Tab C'!J67</f>
        <v>0</v>
      </c>
      <c r="G213" s="243">
        <f t="shared" si="6"/>
        <v>0</v>
      </c>
      <c r="H213" s="244">
        <f t="shared" si="7"/>
        <v>0</v>
      </c>
      <c r="I213" s="71"/>
    </row>
    <row r="214" spans="1:9">
      <c r="A214" s="10">
        <v>821373</v>
      </c>
      <c r="B214" s="12" t="s">
        <v>238</v>
      </c>
      <c r="C214" s="61" t="s">
        <v>455</v>
      </c>
      <c r="D214" s="96">
        <f>'Tab C'!H317</f>
        <v>10000</v>
      </c>
      <c r="E214" s="96">
        <f>'Tab C'!I317</f>
        <v>10000</v>
      </c>
      <c r="F214" s="245">
        <f>'Tab C'!J317</f>
        <v>0</v>
      </c>
      <c r="G214" s="243">
        <f t="shared" si="6"/>
        <v>0</v>
      </c>
      <c r="H214" s="244">
        <f t="shared" si="7"/>
        <v>0</v>
      </c>
      <c r="I214" s="74"/>
    </row>
    <row r="215" spans="1:9">
      <c r="A215" s="10">
        <v>821381</v>
      </c>
      <c r="B215" s="12" t="s">
        <v>756</v>
      </c>
      <c r="C215" s="61" t="s">
        <v>207</v>
      </c>
      <c r="D215" s="96">
        <f>'Tab C'!H489</f>
        <v>5000</v>
      </c>
      <c r="E215" s="96">
        <f>'Tab C'!I489</f>
        <v>5000</v>
      </c>
      <c r="F215" s="245">
        <f>'Tab C'!J489</f>
        <v>0</v>
      </c>
      <c r="G215" s="243">
        <f t="shared" si="6"/>
        <v>0</v>
      </c>
      <c r="H215" s="244">
        <f t="shared" si="7"/>
        <v>0</v>
      </c>
      <c r="I215" s="71"/>
    </row>
    <row r="216" spans="1:9" ht="12" customHeight="1">
      <c r="A216" s="9">
        <v>821500</v>
      </c>
      <c r="B216" s="10"/>
      <c r="C216" s="102" t="s">
        <v>675</v>
      </c>
      <c r="D216" s="95">
        <f>SUM(D217:D219)</f>
        <v>140000</v>
      </c>
      <c r="E216" s="95">
        <f>SUM(E217:E219)</f>
        <v>140000</v>
      </c>
      <c r="F216" s="239">
        <f>SUM(F217:F219)</f>
        <v>123552</v>
      </c>
      <c r="G216" s="239">
        <f t="shared" si="6"/>
        <v>88.251428571428576</v>
      </c>
      <c r="H216" s="240">
        <f t="shared" si="7"/>
        <v>6.5219622962927222E-3</v>
      </c>
      <c r="I216" s="71"/>
    </row>
    <row r="217" spans="1:9">
      <c r="A217" s="10">
        <v>821512</v>
      </c>
      <c r="B217" s="12" t="s">
        <v>753</v>
      </c>
      <c r="C217" s="61" t="s">
        <v>673</v>
      </c>
      <c r="D217" s="96">
        <f>'Tab C'!H154</f>
        <v>125000</v>
      </c>
      <c r="E217" s="96">
        <f>'Tab C'!I154</f>
        <v>125000</v>
      </c>
      <c r="F217" s="245">
        <f>'Tab C'!J154</f>
        <v>123552</v>
      </c>
      <c r="G217" s="243">
        <f t="shared" si="6"/>
        <v>98.8416</v>
      </c>
      <c r="H217" s="244">
        <f t="shared" si="7"/>
        <v>6.5219622962927222E-3</v>
      </c>
      <c r="I217" s="71"/>
    </row>
    <row r="218" spans="1:9">
      <c r="A218" s="11">
        <v>821521</v>
      </c>
      <c r="B218" s="12" t="s">
        <v>765</v>
      </c>
      <c r="C218" s="61" t="s">
        <v>717</v>
      </c>
      <c r="D218" s="96">
        <f>'Tab C'!H318</f>
        <v>5000</v>
      </c>
      <c r="E218" s="96">
        <f>'Tab C'!I318</f>
        <v>5000</v>
      </c>
      <c r="F218" s="245">
        <f>'Tab C'!J318</f>
        <v>0</v>
      </c>
      <c r="G218" s="243">
        <f t="shared" si="6"/>
        <v>0</v>
      </c>
      <c r="H218" s="244">
        <f t="shared" si="7"/>
        <v>0</v>
      </c>
      <c r="I218" s="71"/>
    </row>
    <row r="219" spans="1:9">
      <c r="A219" s="11">
        <v>821521</v>
      </c>
      <c r="B219" s="12" t="s">
        <v>761</v>
      </c>
      <c r="C219" s="61" t="s">
        <v>717</v>
      </c>
      <c r="D219" s="96">
        <f>'Tab C'!H319</f>
        <v>10000</v>
      </c>
      <c r="E219" s="96">
        <f>'Tab C'!I319</f>
        <v>10000</v>
      </c>
      <c r="F219" s="245">
        <f>'Tab C'!J319</f>
        <v>0</v>
      </c>
      <c r="G219" s="243">
        <f t="shared" si="6"/>
        <v>0</v>
      </c>
      <c r="H219" s="244">
        <f t="shared" si="7"/>
        <v>0</v>
      </c>
      <c r="I219" s="71"/>
    </row>
    <row r="220" spans="1:9">
      <c r="A220" s="92">
        <v>821600</v>
      </c>
      <c r="B220" s="93"/>
      <c r="C220" s="94" t="s">
        <v>208</v>
      </c>
      <c r="D220" s="95">
        <f>SUM(D221:D236)</f>
        <v>4488600</v>
      </c>
      <c r="E220" s="95">
        <f>SUM(E221:E236)</f>
        <v>4488600</v>
      </c>
      <c r="F220" s="239">
        <f>SUM(F221:F235)</f>
        <v>2717394.7</v>
      </c>
      <c r="G220" s="239">
        <f t="shared" si="6"/>
        <v>60.539916677806005</v>
      </c>
      <c r="H220" s="240">
        <f t="shared" si="7"/>
        <v>0.14344361708062739</v>
      </c>
      <c r="I220" s="74"/>
    </row>
    <row r="221" spans="1:9">
      <c r="A221" s="10">
        <v>821610</v>
      </c>
      <c r="B221" s="12" t="s">
        <v>770</v>
      </c>
      <c r="C221" s="61" t="s">
        <v>620</v>
      </c>
      <c r="D221" s="96">
        <f>'Tab C'!H320</f>
        <v>275000</v>
      </c>
      <c r="E221" s="96">
        <f>'Tab C'!I320</f>
        <v>275000</v>
      </c>
      <c r="F221" s="243">
        <f>'Tab C'!J320</f>
        <v>153066.63</v>
      </c>
      <c r="G221" s="243">
        <f t="shared" si="6"/>
        <v>55.660592727272729</v>
      </c>
      <c r="H221" s="244">
        <f t="shared" si="7"/>
        <v>8.0799565339337975E-3</v>
      </c>
      <c r="I221" s="71"/>
    </row>
    <row r="222" spans="1:9">
      <c r="A222" s="10">
        <v>821612</v>
      </c>
      <c r="B222" s="12" t="s">
        <v>753</v>
      </c>
      <c r="C222" s="61" t="s">
        <v>209</v>
      </c>
      <c r="D222" s="96">
        <f>'Tab C'!H215</f>
        <v>1083000</v>
      </c>
      <c r="E222" s="96">
        <f>'Tab C'!I215</f>
        <v>1083000</v>
      </c>
      <c r="F222" s="243">
        <f>'Tab C'!J215</f>
        <v>202770.92</v>
      </c>
      <c r="G222" s="243">
        <f t="shared" si="6"/>
        <v>18.723076638965839</v>
      </c>
      <c r="H222" s="244">
        <f t="shared" si="7"/>
        <v>1.0703706091561351E-2</v>
      </c>
      <c r="I222" s="71"/>
    </row>
    <row r="223" spans="1:9">
      <c r="A223" s="10">
        <v>821612</v>
      </c>
      <c r="B223" s="15" t="s">
        <v>754</v>
      </c>
      <c r="C223" s="61" t="s">
        <v>209</v>
      </c>
      <c r="D223" s="96">
        <f>'Tab C'!H216</f>
        <v>1092000</v>
      </c>
      <c r="E223" s="96">
        <f>'Tab C'!I216</f>
        <v>1092000</v>
      </c>
      <c r="F223" s="243">
        <f>'Tab C'!J216</f>
        <v>1091903.96</v>
      </c>
      <c r="G223" s="243">
        <f t="shared" si="6"/>
        <v>99.991205128205124</v>
      </c>
      <c r="H223" s="244">
        <f t="shared" si="7"/>
        <v>5.7638536472843151E-2</v>
      </c>
      <c r="I223" s="71"/>
    </row>
    <row r="224" spans="1:9">
      <c r="A224" s="10">
        <v>821612</v>
      </c>
      <c r="B224" s="12" t="s">
        <v>757</v>
      </c>
      <c r="C224" s="61" t="s">
        <v>209</v>
      </c>
      <c r="D224" s="96">
        <f>'Tab C'!H217</f>
        <v>120800</v>
      </c>
      <c r="E224" s="96">
        <f>'Tab C'!I217</f>
        <v>120800</v>
      </c>
      <c r="F224" s="243">
        <f>'Tab C'!J217</f>
        <v>72931.17</v>
      </c>
      <c r="G224" s="243">
        <f t="shared" si="6"/>
        <v>60.373485099337742</v>
      </c>
      <c r="H224" s="244">
        <f t="shared" si="7"/>
        <v>3.8498311720127146E-3</v>
      </c>
      <c r="I224" s="71"/>
    </row>
    <row r="225" spans="1:9">
      <c r="A225" s="10">
        <v>821612</v>
      </c>
      <c r="B225" s="12" t="s">
        <v>770</v>
      </c>
      <c r="C225" s="61" t="s">
        <v>209</v>
      </c>
      <c r="D225" s="96">
        <f>'Tab C'!H326</f>
        <v>179000</v>
      </c>
      <c r="E225" s="96">
        <f>'Tab C'!I326</f>
        <v>179000</v>
      </c>
      <c r="F225" s="243">
        <f>'Tab C'!J326</f>
        <v>0</v>
      </c>
      <c r="G225" s="243">
        <f t="shared" si="6"/>
        <v>0</v>
      </c>
      <c r="H225" s="244">
        <f t="shared" si="7"/>
        <v>0</v>
      </c>
      <c r="I225" s="71"/>
    </row>
    <row r="226" spans="1:9">
      <c r="A226" s="10">
        <v>821612</v>
      </c>
      <c r="B226" s="12" t="s">
        <v>769</v>
      </c>
      <c r="C226" s="61" t="s">
        <v>209</v>
      </c>
      <c r="D226" s="96">
        <f>'Tab C'!H218</f>
        <v>1100000</v>
      </c>
      <c r="E226" s="96">
        <f>'Tab C'!I218</f>
        <v>1100000</v>
      </c>
      <c r="F226" s="243">
        <f>'Tab C'!J218</f>
        <v>722055.53</v>
      </c>
      <c r="G226" s="243">
        <f t="shared" si="6"/>
        <v>65.641411818181822</v>
      </c>
      <c r="H226" s="244">
        <f t="shared" si="7"/>
        <v>3.8115278931054611E-2</v>
      </c>
      <c r="I226" s="71"/>
    </row>
    <row r="227" spans="1:9">
      <c r="A227" s="10">
        <v>821612</v>
      </c>
      <c r="B227" s="12" t="s">
        <v>767</v>
      </c>
      <c r="C227" s="61" t="s">
        <v>209</v>
      </c>
      <c r="D227" s="96">
        <f>'Tab C'!H219</f>
        <v>30000</v>
      </c>
      <c r="E227" s="96">
        <f>'Tab C'!I219</f>
        <v>30000</v>
      </c>
      <c r="F227" s="243">
        <f>'Tab C'!J219</f>
        <v>5000</v>
      </c>
      <c r="G227" s="243">
        <f t="shared" si="6"/>
        <v>16.666666666666664</v>
      </c>
      <c r="H227" s="244">
        <f t="shared" si="7"/>
        <v>2.6393592561402171E-4</v>
      </c>
      <c r="I227" s="71"/>
    </row>
    <row r="228" spans="1:9" ht="22.5">
      <c r="A228" s="10">
        <v>821612</v>
      </c>
      <c r="B228" s="12" t="s">
        <v>238</v>
      </c>
      <c r="C228" s="61" t="s">
        <v>899</v>
      </c>
      <c r="D228" s="96">
        <f>'Tab C'!H321</f>
        <v>30000</v>
      </c>
      <c r="E228" s="96">
        <f>'Tab C'!I321</f>
        <v>30000</v>
      </c>
      <c r="F228" s="243">
        <f>'Tab C'!J321</f>
        <v>29867.75</v>
      </c>
      <c r="G228" s="243">
        <f t="shared" si="6"/>
        <v>99.55916666666667</v>
      </c>
      <c r="H228" s="244">
        <f t="shared" si="7"/>
        <v>1.5766344484516395E-3</v>
      </c>
      <c r="I228" s="71"/>
    </row>
    <row r="229" spans="1:9">
      <c r="A229" s="10">
        <v>821612</v>
      </c>
      <c r="B229" s="12" t="s">
        <v>772</v>
      </c>
      <c r="C229" s="61" t="s">
        <v>209</v>
      </c>
      <c r="D229" s="96">
        <f>'Tab C'!H322</f>
        <v>24000</v>
      </c>
      <c r="E229" s="96">
        <f>'Tab C'!I322</f>
        <v>24000</v>
      </c>
      <c r="F229" s="243">
        <f>'Tab C'!J322</f>
        <v>3500</v>
      </c>
      <c r="G229" s="243">
        <f t="shared" si="6"/>
        <v>14.583333333333334</v>
      </c>
      <c r="H229" s="244">
        <f t="shared" si="7"/>
        <v>1.847551479298152E-4</v>
      </c>
      <c r="I229" s="71"/>
    </row>
    <row r="230" spans="1:9">
      <c r="A230" s="10">
        <v>821612</v>
      </c>
      <c r="B230" s="12" t="s">
        <v>765</v>
      </c>
      <c r="C230" s="61" t="s">
        <v>209</v>
      </c>
      <c r="D230" s="96">
        <f>'Tab C'!H323</f>
        <v>175000</v>
      </c>
      <c r="E230" s="96">
        <f>'Tab C'!I323</f>
        <v>175000</v>
      </c>
      <c r="F230" s="243">
        <f>'Tab C'!J323</f>
        <v>173151.91</v>
      </c>
      <c r="G230" s="243">
        <f t="shared" si="6"/>
        <v>98.943948571428578</v>
      </c>
      <c r="H230" s="244">
        <f t="shared" si="7"/>
        <v>9.140201927537157E-3</v>
      </c>
      <c r="I230" s="71"/>
    </row>
    <row r="231" spans="1:9">
      <c r="A231" s="10">
        <v>821612</v>
      </c>
      <c r="B231" s="12" t="s">
        <v>763</v>
      </c>
      <c r="C231" s="61" t="s">
        <v>209</v>
      </c>
      <c r="D231" s="96">
        <v>6000</v>
      </c>
      <c r="E231" s="96">
        <v>6000</v>
      </c>
      <c r="F231" s="243">
        <f>'Tab C'!J324</f>
        <v>5910.49</v>
      </c>
      <c r="G231" s="243">
        <f t="shared" si="6"/>
        <v>98.508166666666668</v>
      </c>
      <c r="H231" s="244">
        <f t="shared" si="7"/>
        <v>3.1199812979648385E-4</v>
      </c>
      <c r="I231" s="71"/>
    </row>
    <row r="232" spans="1:9">
      <c r="A232" s="10">
        <v>821612</v>
      </c>
      <c r="B232" s="12" t="s">
        <v>764</v>
      </c>
      <c r="C232" s="61" t="s">
        <v>209</v>
      </c>
      <c r="D232" s="96">
        <f>'Tab C'!H325</f>
        <v>56000</v>
      </c>
      <c r="E232" s="96">
        <f>'Tab C'!I325</f>
        <v>56000</v>
      </c>
      <c r="F232" s="243">
        <f>'Tab C'!J325</f>
        <v>29088.5</v>
      </c>
      <c r="G232" s="243">
        <f t="shared" si="6"/>
        <v>51.943750000000001</v>
      </c>
      <c r="H232" s="244">
        <f t="shared" si="7"/>
        <v>1.5355000344446942E-3</v>
      </c>
      <c r="I232" s="71"/>
    </row>
    <row r="233" spans="1:9">
      <c r="A233" s="10">
        <v>821619</v>
      </c>
      <c r="B233" s="12" t="s">
        <v>753</v>
      </c>
      <c r="C233" s="61" t="s">
        <v>733</v>
      </c>
      <c r="D233" s="96">
        <f>'Tab C'!H421</f>
        <v>30000</v>
      </c>
      <c r="E233" s="96">
        <f>'Tab C'!I421</f>
        <v>30000</v>
      </c>
      <c r="F233" s="243">
        <f>'Tab C'!J421</f>
        <v>0</v>
      </c>
      <c r="G233" s="243">
        <f t="shared" si="6"/>
        <v>0</v>
      </c>
      <c r="H233" s="244">
        <f t="shared" si="7"/>
        <v>0</v>
      </c>
      <c r="I233" s="71"/>
    </row>
    <row r="234" spans="1:9" ht="22.5">
      <c r="A234" s="11">
        <v>821629</v>
      </c>
      <c r="B234" s="12" t="s">
        <v>753</v>
      </c>
      <c r="C234" s="61" t="s">
        <v>854</v>
      </c>
      <c r="D234" s="96">
        <f>'Tab C'!H220+'Tab C'!H422+'Tab C'!H155</f>
        <v>250000</v>
      </c>
      <c r="E234" s="96">
        <f>'Tab C'!I220+'Tab C'!I422+'Tab C'!I155</f>
        <v>250000</v>
      </c>
      <c r="F234" s="243">
        <f>'Tab C'!J220+'Tab C'!J422+'Tab C'!J155</f>
        <v>228147.84</v>
      </c>
      <c r="G234" s="243">
        <f t="shared" si="6"/>
        <v>91.259135999999998</v>
      </c>
      <c r="H234" s="244">
        <f t="shared" si="7"/>
        <v>1.2043282265447946E-2</v>
      </c>
      <c r="I234" s="71" t="s">
        <v>928</v>
      </c>
    </row>
    <row r="235" spans="1:9" ht="22.5">
      <c r="A235" s="11">
        <v>821629</v>
      </c>
      <c r="B235" s="12" t="s">
        <v>770</v>
      </c>
      <c r="C235" s="61" t="s">
        <v>843</v>
      </c>
      <c r="D235" s="96">
        <f>'Tab C'!H424</f>
        <v>23800</v>
      </c>
      <c r="E235" s="96">
        <f>'Tab C'!I424</f>
        <v>23800</v>
      </c>
      <c r="F235" s="243">
        <f>'Tab C'!J424</f>
        <v>0</v>
      </c>
      <c r="G235" s="243">
        <f t="shared" si="6"/>
        <v>0</v>
      </c>
      <c r="H235" s="244">
        <f t="shared" si="7"/>
        <v>0</v>
      </c>
    </row>
    <row r="236" spans="1:9" ht="22.5">
      <c r="A236" s="11">
        <v>821630</v>
      </c>
      <c r="B236" s="12" t="s">
        <v>883</v>
      </c>
      <c r="C236" s="61" t="s">
        <v>843</v>
      </c>
      <c r="D236" s="96">
        <f>'Tab C'!H423</f>
        <v>14000</v>
      </c>
      <c r="E236" s="96">
        <f>'Tab C'!I423</f>
        <v>14000</v>
      </c>
      <c r="F236" s="243">
        <f>'Tab C'!J423</f>
        <v>0</v>
      </c>
      <c r="G236" s="243">
        <f t="shared" si="6"/>
        <v>0</v>
      </c>
      <c r="H236" s="244">
        <f t="shared" si="7"/>
        <v>0</v>
      </c>
      <c r="I236" s="71"/>
    </row>
    <row r="237" spans="1:9" s="14" customFormat="1">
      <c r="A237" s="9">
        <v>822000</v>
      </c>
      <c r="B237" s="10"/>
      <c r="C237" s="102" t="s">
        <v>625</v>
      </c>
      <c r="D237" s="95">
        <f>D238</f>
        <v>0</v>
      </c>
      <c r="E237" s="95">
        <f>E238</f>
        <v>0</v>
      </c>
      <c r="F237" s="239">
        <f>F238</f>
        <v>0</v>
      </c>
      <c r="G237" s="239" t="e">
        <f t="shared" si="6"/>
        <v>#DIV/0!</v>
      </c>
      <c r="H237" s="240">
        <f t="shared" si="7"/>
        <v>0</v>
      </c>
      <c r="I237" s="74"/>
    </row>
    <row r="238" spans="1:9">
      <c r="A238" s="9">
        <v>822200</v>
      </c>
      <c r="B238" s="10"/>
      <c r="C238" s="102" t="s">
        <v>210</v>
      </c>
      <c r="D238" s="95">
        <f>SUM(D239)</f>
        <v>0</v>
      </c>
      <c r="E238" s="95">
        <f>SUM(E239)</f>
        <v>0</v>
      </c>
      <c r="F238" s="239">
        <f>SUM(F239)</f>
        <v>0</v>
      </c>
      <c r="G238" s="239" t="e">
        <f t="shared" si="6"/>
        <v>#DIV/0!</v>
      </c>
      <c r="H238" s="240">
        <f t="shared" si="7"/>
        <v>0</v>
      </c>
      <c r="I238" s="74"/>
    </row>
    <row r="239" spans="1:9">
      <c r="A239" s="10">
        <v>822211</v>
      </c>
      <c r="B239" s="12" t="s">
        <v>753</v>
      </c>
      <c r="C239" s="61" t="s">
        <v>211</v>
      </c>
      <c r="D239" s="96">
        <f>'Tab C'!H425</f>
        <v>0</v>
      </c>
      <c r="E239" s="96">
        <f>'Tab C'!I425</f>
        <v>0</v>
      </c>
      <c r="F239" s="243">
        <f>'Tab C'!J425</f>
        <v>0</v>
      </c>
      <c r="G239" s="243" t="e">
        <f t="shared" si="6"/>
        <v>#DIV/0!</v>
      </c>
      <c r="H239" s="244">
        <f t="shared" si="7"/>
        <v>0</v>
      </c>
      <c r="I239" s="74"/>
    </row>
    <row r="240" spans="1:9" s="14" customFormat="1">
      <c r="A240" s="9">
        <v>823000</v>
      </c>
      <c r="B240" s="10"/>
      <c r="C240" s="102" t="s">
        <v>626</v>
      </c>
      <c r="D240" s="95">
        <f>D241+D245</f>
        <v>788200</v>
      </c>
      <c r="E240" s="95">
        <f>E241+E245</f>
        <v>788200</v>
      </c>
      <c r="F240" s="239">
        <f>F241+F245</f>
        <v>775659.56</v>
      </c>
      <c r="G240" s="239">
        <f t="shared" si="6"/>
        <v>98.408977416899262</v>
      </c>
      <c r="H240" s="240">
        <f t="shared" si="7"/>
        <v>4.0944884785992966E-2</v>
      </c>
      <c r="I240" s="74"/>
    </row>
    <row r="241" spans="1:9">
      <c r="A241" s="92">
        <v>823100</v>
      </c>
      <c r="B241" s="93"/>
      <c r="C241" s="94" t="s">
        <v>212</v>
      </c>
      <c r="D241" s="95">
        <f>SUM(D242:D244)</f>
        <v>466000</v>
      </c>
      <c r="E241" s="95">
        <f>SUM(E242:E244)</f>
        <v>466000</v>
      </c>
      <c r="F241" s="239">
        <f>SUM(F242:F244)</f>
        <v>456387.04000000004</v>
      </c>
      <c r="G241" s="239">
        <f t="shared" si="6"/>
        <v>97.93713304721031</v>
      </c>
      <c r="H241" s="240">
        <f t="shared" si="7"/>
        <v>2.4091387168128715E-2</v>
      </c>
      <c r="I241" s="74"/>
    </row>
    <row r="242" spans="1:9">
      <c r="A242" s="93">
        <v>823111</v>
      </c>
      <c r="B242" s="12" t="s">
        <v>753</v>
      </c>
      <c r="C242" s="97" t="s">
        <v>213</v>
      </c>
      <c r="D242" s="96">
        <f>'Tab C'!H294</f>
        <v>280000</v>
      </c>
      <c r="E242" s="96">
        <f>'Tab C'!I294</f>
        <v>280000</v>
      </c>
      <c r="F242" s="243">
        <f>'Tab C'!J294</f>
        <v>271092.44</v>
      </c>
      <c r="G242" s="243">
        <f t="shared" si="6"/>
        <v>96.818728571428565</v>
      </c>
      <c r="H242" s="244">
        <f t="shared" si="7"/>
        <v>1.431020681567273E-2</v>
      </c>
      <c r="I242" s="71"/>
    </row>
    <row r="243" spans="1:9">
      <c r="A243" s="93">
        <v>823111</v>
      </c>
      <c r="B243" s="12" t="s">
        <v>765</v>
      </c>
      <c r="C243" s="97" t="s">
        <v>458</v>
      </c>
      <c r="D243" s="96">
        <f>'Tab C'!H328</f>
        <v>61000</v>
      </c>
      <c r="E243" s="96">
        <f>'Tab C'!I328</f>
        <v>61000</v>
      </c>
      <c r="F243" s="243">
        <f>'Tab C'!J328</f>
        <v>60973.51</v>
      </c>
      <c r="G243" s="243">
        <f t="shared" si="6"/>
        <v>99.956573770491815</v>
      </c>
      <c r="H243" s="244">
        <f t="shared" si="7"/>
        <v>3.2186199599571622E-3</v>
      </c>
      <c r="I243" s="71"/>
    </row>
    <row r="244" spans="1:9">
      <c r="A244" s="93">
        <v>823111</v>
      </c>
      <c r="B244" s="12" t="s">
        <v>770</v>
      </c>
      <c r="C244" s="97" t="s">
        <v>458</v>
      </c>
      <c r="D244" s="96">
        <f>'Tab C'!H329</f>
        <v>125000</v>
      </c>
      <c r="E244" s="96">
        <f>'Tab C'!I329</f>
        <v>125000</v>
      </c>
      <c r="F244" s="245">
        <f>'Tab C'!J329</f>
        <v>124321.09</v>
      </c>
      <c r="G244" s="243">
        <f t="shared" si="6"/>
        <v>99.45687199999999</v>
      </c>
      <c r="H244" s="244">
        <f t="shared" si="7"/>
        <v>6.5625603924988202E-3</v>
      </c>
      <c r="I244" s="71"/>
    </row>
    <row r="245" spans="1:9" s="14" customFormat="1">
      <c r="A245" s="92">
        <v>823300</v>
      </c>
      <c r="B245" s="93"/>
      <c r="C245" s="94" t="s">
        <v>650</v>
      </c>
      <c r="D245" s="95">
        <f>D246</f>
        <v>322200</v>
      </c>
      <c r="E245" s="95">
        <f>E246</f>
        <v>322200</v>
      </c>
      <c r="F245" s="239">
        <f>F246</f>
        <v>319272.51999999996</v>
      </c>
      <c r="G245" s="239">
        <f t="shared" si="6"/>
        <v>99.09140906269397</v>
      </c>
      <c r="H245" s="240">
        <f t="shared" si="7"/>
        <v>1.6853497617864251E-2</v>
      </c>
      <c r="I245" s="74"/>
    </row>
    <row r="246" spans="1:9">
      <c r="A246" s="10">
        <v>823331</v>
      </c>
      <c r="B246" s="12" t="s">
        <v>753</v>
      </c>
      <c r="C246" s="61" t="s">
        <v>646</v>
      </c>
      <c r="D246" s="96">
        <f>'Tab C'!H222+'Tab C'!H467</f>
        <v>322200</v>
      </c>
      <c r="E246" s="96">
        <f>'Tab C'!I222+'Tab C'!I467</f>
        <v>322200</v>
      </c>
      <c r="F246" s="243">
        <f>'Tab C'!J222+'Tab C'!J467</f>
        <v>319272.51999999996</v>
      </c>
      <c r="G246" s="243">
        <f t="shared" si="6"/>
        <v>99.09140906269397</v>
      </c>
      <c r="H246" s="244">
        <f t="shared" si="7"/>
        <v>1.6853497617864251E-2</v>
      </c>
      <c r="I246" s="71"/>
    </row>
    <row r="247" spans="1:9">
      <c r="A247" s="92">
        <v>600000</v>
      </c>
      <c r="B247" s="93"/>
      <c r="C247" s="94" t="s">
        <v>214</v>
      </c>
      <c r="D247" s="95">
        <f>SUM(D248)</f>
        <v>120000</v>
      </c>
      <c r="E247" s="95">
        <f>SUM(E248)</f>
        <v>120000</v>
      </c>
      <c r="F247" s="239">
        <f>SUM(F248)</f>
        <v>117410</v>
      </c>
      <c r="G247" s="239">
        <f t="shared" si="6"/>
        <v>97.841666666666669</v>
      </c>
      <c r="H247" s="240">
        <f t="shared" si="7"/>
        <v>6.197743405268458E-3</v>
      </c>
      <c r="I247" s="74"/>
    </row>
    <row r="248" spans="1:9">
      <c r="A248" s="93">
        <v>600000</v>
      </c>
      <c r="B248" s="12" t="s">
        <v>753</v>
      </c>
      <c r="C248" s="97" t="s">
        <v>215</v>
      </c>
      <c r="D248" s="96">
        <f>'Tab C'!H252</f>
        <v>120000</v>
      </c>
      <c r="E248" s="96">
        <f>'Tab C'!I252</f>
        <v>120000</v>
      </c>
      <c r="F248" s="243">
        <f>'Tab C'!J252</f>
        <v>117410</v>
      </c>
      <c r="G248" s="243">
        <f t="shared" si="6"/>
        <v>97.841666666666669</v>
      </c>
      <c r="H248" s="244">
        <f t="shared" si="7"/>
        <v>6.197743405268458E-3</v>
      </c>
      <c r="I248" s="71"/>
    </row>
    <row r="249" spans="1:9">
      <c r="A249" s="92"/>
      <c r="B249" s="93"/>
      <c r="C249" s="94" t="s">
        <v>216</v>
      </c>
      <c r="D249" s="95">
        <f>D4+D172+D247</f>
        <v>26820589</v>
      </c>
      <c r="E249" s="95">
        <f>E4+E172+E247</f>
        <v>26820589</v>
      </c>
      <c r="F249" s="239">
        <f>F4+F172+F247</f>
        <v>18943991.759999998</v>
      </c>
      <c r="G249" s="239">
        <f t="shared" si="6"/>
        <v>70.632273437395426</v>
      </c>
      <c r="H249" s="240">
        <f t="shared" si="7"/>
        <v>1</v>
      </c>
      <c r="I249" s="74"/>
    </row>
    <row r="250" spans="1:9">
      <c r="A250" s="92"/>
      <c r="B250" s="93"/>
      <c r="C250" s="94" t="s">
        <v>837</v>
      </c>
      <c r="D250" s="103"/>
      <c r="E250" s="103"/>
      <c r="F250" s="103"/>
      <c r="G250" s="103"/>
      <c r="H250" s="103"/>
      <c r="I250" s="74"/>
    </row>
  </sheetData>
  <phoneticPr fontId="3" type="noConversion"/>
  <pageMargins left="0.56000000000000005" right="0.17" top="0.74803149606299213" bottom="0.74803149606299213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75"/>
  <sheetViews>
    <sheetView workbookViewId="0">
      <selection activeCell="A3" sqref="A1:H17"/>
    </sheetView>
  </sheetViews>
  <sheetFormatPr defaultRowHeight="11.25"/>
  <cols>
    <col min="1" max="1" width="12.5703125" style="5" customWidth="1"/>
    <col min="2" max="2" width="38.42578125" style="5" customWidth="1"/>
    <col min="3" max="3" width="21" style="5" customWidth="1"/>
    <col min="4" max="4" width="17.140625" style="5" customWidth="1"/>
    <col min="5" max="5" width="16.5703125" style="5" customWidth="1"/>
    <col min="6" max="6" width="8.140625" style="5" customWidth="1"/>
    <col min="7" max="7" width="11.42578125" style="5" customWidth="1"/>
    <col min="8" max="16384" width="9.140625" style="5"/>
  </cols>
  <sheetData>
    <row r="1" spans="1:20">
      <c r="A1" s="44" t="s">
        <v>877</v>
      </c>
      <c r="B1" s="44"/>
      <c r="C1" s="44"/>
      <c r="D1" s="44"/>
      <c r="E1" s="44"/>
      <c r="F1" s="44"/>
      <c r="G1" s="45"/>
      <c r="H1" s="46"/>
    </row>
    <row r="2" spans="1:20">
      <c r="A2" s="47"/>
      <c r="B2" s="47"/>
      <c r="C2" s="44"/>
      <c r="D2" s="44"/>
      <c r="E2" s="44"/>
      <c r="F2" s="44"/>
      <c r="G2" s="46" t="s">
        <v>0</v>
      </c>
      <c r="H2" s="44"/>
    </row>
    <row r="3" spans="1:20" s="8" customFormat="1" ht="45.75" customHeight="1">
      <c r="A3" s="48" t="s">
        <v>930</v>
      </c>
      <c r="B3" s="49" t="s">
        <v>681</v>
      </c>
      <c r="C3" s="2" t="s">
        <v>917</v>
      </c>
      <c r="D3" s="2" t="s">
        <v>955</v>
      </c>
      <c r="E3" s="6" t="s">
        <v>959</v>
      </c>
      <c r="F3" s="7" t="s">
        <v>918</v>
      </c>
      <c r="G3" s="2" t="s">
        <v>3</v>
      </c>
      <c r="H3" s="254" t="s">
        <v>929</v>
      </c>
    </row>
    <row r="4" spans="1:20">
      <c r="A4" s="50">
        <v>1</v>
      </c>
      <c r="B4" s="51">
        <v>2</v>
      </c>
      <c r="C4" s="52">
        <v>3</v>
      </c>
      <c r="D4" s="53">
        <v>4</v>
      </c>
      <c r="E4" s="53">
        <v>5</v>
      </c>
      <c r="F4" s="52">
        <v>6</v>
      </c>
      <c r="G4" s="52">
        <v>7</v>
      </c>
      <c r="H4" s="54"/>
    </row>
    <row r="5" spans="1:20" ht="22.5">
      <c r="A5" s="55" t="s">
        <v>552</v>
      </c>
      <c r="B5" s="56" t="s">
        <v>578</v>
      </c>
      <c r="C5" s="57">
        <f>'Tab C'!H25</f>
        <v>772600</v>
      </c>
      <c r="D5" s="57">
        <f>'Tab C'!I25</f>
        <v>772600</v>
      </c>
      <c r="E5" s="57">
        <f>'Tab C'!J25</f>
        <v>716884.9800000001</v>
      </c>
      <c r="F5" s="58">
        <f>E5/D5*100</f>
        <v>92.788633186642528</v>
      </c>
      <c r="G5" s="59">
        <f>E5/E$17</f>
        <v>3.7842340151017895E-2</v>
      </c>
      <c r="H5" s="60"/>
    </row>
    <row r="6" spans="1:20" ht="22.5" customHeight="1">
      <c r="A6" s="55" t="s">
        <v>553</v>
      </c>
      <c r="B6" s="56" t="s">
        <v>554</v>
      </c>
      <c r="C6" s="57">
        <f>'Tab C'!H44</f>
        <v>930700</v>
      </c>
      <c r="D6" s="57">
        <f>'Tab C'!I44</f>
        <v>930700</v>
      </c>
      <c r="E6" s="57">
        <f>'Tab C'!J44</f>
        <v>770289.70000000007</v>
      </c>
      <c r="F6" s="58">
        <f t="shared" ref="F6:F17" si="0">E6/D6*100</f>
        <v>82.764553561835186</v>
      </c>
      <c r="G6" s="59">
        <f t="shared" ref="G6:G17" si="1">E6/E$17</f>
        <v>4.0661424992089426E-2</v>
      </c>
      <c r="H6" s="60"/>
    </row>
    <row r="7" spans="1:20" ht="22.5">
      <c r="A7" s="55" t="s">
        <v>555</v>
      </c>
      <c r="B7" s="56" t="s">
        <v>556</v>
      </c>
      <c r="C7" s="57">
        <f>'Tab C'!H68</f>
        <v>864900</v>
      </c>
      <c r="D7" s="57">
        <f>'Tab C'!I68</f>
        <v>864900</v>
      </c>
      <c r="E7" s="57">
        <f>'Tab C'!J68</f>
        <v>530214.34</v>
      </c>
      <c r="F7" s="58">
        <f t="shared" si="0"/>
        <v>61.303542606081628</v>
      </c>
      <c r="G7" s="59">
        <f t="shared" si="1"/>
        <v>2.7988522520345522E-2</v>
      </c>
      <c r="H7" s="60"/>
    </row>
    <row r="8" spans="1:20" ht="22.5">
      <c r="A8" s="55" t="s">
        <v>557</v>
      </c>
      <c r="B8" s="56" t="s">
        <v>642</v>
      </c>
      <c r="C8" s="57">
        <f>'Tab C'!H87</f>
        <v>287600</v>
      </c>
      <c r="D8" s="57">
        <f>'Tab C'!I87</f>
        <v>287600</v>
      </c>
      <c r="E8" s="57">
        <f>'Tab C'!J87</f>
        <v>183994.57999999996</v>
      </c>
      <c r="F8" s="58">
        <f t="shared" si="0"/>
        <v>63.975862308762153</v>
      </c>
      <c r="G8" s="59">
        <f t="shared" si="1"/>
        <v>9.7125559560526323E-3</v>
      </c>
      <c r="H8" s="60"/>
    </row>
    <row r="9" spans="1:20" ht="22.5">
      <c r="A9" s="55" t="s">
        <v>558</v>
      </c>
      <c r="B9" s="56" t="s">
        <v>559</v>
      </c>
      <c r="C9" s="57">
        <f>'Tab C'!H156</f>
        <v>2086000</v>
      </c>
      <c r="D9" s="57">
        <f>'Tab C'!I156</f>
        <v>2086000</v>
      </c>
      <c r="E9" s="57">
        <f>'Tab C'!J156</f>
        <v>1385742.4199999997</v>
      </c>
      <c r="F9" s="58">
        <f t="shared" si="0"/>
        <v>66.430604985618388</v>
      </c>
      <c r="G9" s="59">
        <f t="shared" si="1"/>
        <v>7.3149441657062872E-2</v>
      </c>
      <c r="H9" s="60"/>
      <c r="M9" s="277"/>
      <c r="N9" s="277"/>
      <c r="O9" s="217"/>
      <c r="P9" s="217"/>
      <c r="Q9" s="217"/>
      <c r="R9" s="217"/>
      <c r="S9" s="218"/>
    </row>
    <row r="10" spans="1:20" ht="33.75">
      <c r="A10" s="55" t="s">
        <v>720</v>
      </c>
      <c r="B10" s="61" t="s">
        <v>560</v>
      </c>
      <c r="C10" s="57">
        <f>'Tab C'!H223</f>
        <v>10208679</v>
      </c>
      <c r="D10" s="57">
        <f>'Tab C'!I223</f>
        <v>10208679</v>
      </c>
      <c r="E10" s="57">
        <f>'Tab C'!J223</f>
        <v>5649543.7800000003</v>
      </c>
      <c r="F10" s="58">
        <f t="shared" si="0"/>
        <v>55.340595781295512</v>
      </c>
      <c r="G10" s="59">
        <f t="shared" si="1"/>
        <v>0.29822351337424785</v>
      </c>
      <c r="H10" s="60"/>
      <c r="L10" s="223"/>
      <c r="M10" s="224"/>
      <c r="N10" s="224"/>
      <c r="O10" s="225"/>
      <c r="P10" s="225"/>
      <c r="Q10" s="225"/>
      <c r="R10" s="225"/>
      <c r="S10" s="226"/>
      <c r="T10" s="223"/>
    </row>
    <row r="11" spans="1:20" ht="33.75">
      <c r="A11" s="55" t="s">
        <v>561</v>
      </c>
      <c r="B11" s="56" t="s">
        <v>685</v>
      </c>
      <c r="C11" s="57">
        <f>'Tab C'!H249+'Tab C'!H253</f>
        <v>860660</v>
      </c>
      <c r="D11" s="57">
        <f>'Tab C'!I249+'Tab C'!I253</f>
        <v>860660</v>
      </c>
      <c r="E11" s="57">
        <f>'Tab C'!J249+'Tab C'!J253</f>
        <v>775583.65</v>
      </c>
      <c r="F11" s="58">
        <f t="shared" si="0"/>
        <v>90.114987335300825</v>
      </c>
      <c r="G11" s="59">
        <f t="shared" si="1"/>
        <v>4.094087771077029E-2</v>
      </c>
      <c r="H11" s="60"/>
      <c r="L11" s="223"/>
      <c r="M11" s="227"/>
      <c r="N11" s="221"/>
      <c r="O11" s="228"/>
      <c r="P11" s="228"/>
      <c r="Q11" s="228"/>
      <c r="R11" s="228"/>
      <c r="S11" s="228"/>
      <c r="T11" s="223"/>
    </row>
    <row r="12" spans="1:20" ht="33.75">
      <c r="A12" s="55" t="s">
        <v>562</v>
      </c>
      <c r="B12" s="62" t="s">
        <v>563</v>
      </c>
      <c r="C12" s="57">
        <f>'Tab C'!H295+'Tab C'!H330</f>
        <v>3613100</v>
      </c>
      <c r="D12" s="57">
        <f>'Tab C'!I295+'Tab C'!I330</f>
        <v>3613100</v>
      </c>
      <c r="E12" s="57">
        <f>'Tab C'!J295+'Tab C'!J330</f>
        <v>2523528.1499999994</v>
      </c>
      <c r="F12" s="58">
        <f t="shared" si="0"/>
        <v>69.843850156375396</v>
      </c>
      <c r="G12" s="59">
        <f t="shared" si="1"/>
        <v>0.13320994761665794</v>
      </c>
      <c r="H12" s="60"/>
      <c r="L12" s="223"/>
      <c r="M12" s="222"/>
      <c r="N12" s="222"/>
      <c r="O12" s="222"/>
      <c r="P12" s="222"/>
      <c r="Q12" s="222"/>
      <c r="R12" s="222"/>
      <c r="S12" s="222"/>
      <c r="T12" s="223"/>
    </row>
    <row r="13" spans="1:20" ht="22.5">
      <c r="A13" s="55" t="s">
        <v>564</v>
      </c>
      <c r="B13" s="56" t="s">
        <v>565</v>
      </c>
      <c r="C13" s="57">
        <f>'Tab C'!H426</f>
        <v>4845720</v>
      </c>
      <c r="D13" s="57">
        <f>'Tab C'!I426</f>
        <v>4845720</v>
      </c>
      <c r="E13" s="57">
        <f>'Tab C'!J426</f>
        <v>4662071.4800000004</v>
      </c>
      <c r="F13" s="58">
        <f t="shared" si="0"/>
        <v>96.210088077726326</v>
      </c>
      <c r="G13" s="59">
        <f t="shared" si="1"/>
        <v>0.24609763027050646</v>
      </c>
      <c r="H13" s="60"/>
      <c r="L13" s="223"/>
      <c r="M13" s="229"/>
      <c r="N13" s="224"/>
      <c r="O13" s="230"/>
      <c r="P13" s="230"/>
      <c r="Q13" s="230"/>
      <c r="R13" s="230"/>
      <c r="S13" s="231"/>
      <c r="T13" s="223"/>
    </row>
    <row r="14" spans="1:20" ht="45" customHeight="1">
      <c r="A14" s="55" t="s">
        <v>566</v>
      </c>
      <c r="B14" s="56" t="s">
        <v>567</v>
      </c>
      <c r="C14" s="57">
        <f>'Tab C'!H468+'Tab C'!H487+'Tab C'!H490</f>
        <v>2034730</v>
      </c>
      <c r="D14" s="57">
        <f>'Tab C'!I468+'Tab C'!I487+'Tab C'!I490</f>
        <v>2034730</v>
      </c>
      <c r="E14" s="57">
        <f>'Tab C'!J468+'Tab C'!J487+'Tab C'!J490</f>
        <v>1499587.97</v>
      </c>
      <c r="F14" s="58">
        <f t="shared" si="0"/>
        <v>73.699604861578678</v>
      </c>
      <c r="G14" s="59">
        <f t="shared" si="1"/>
        <v>7.9159027780320371E-2</v>
      </c>
      <c r="H14" s="60"/>
      <c r="L14" s="223"/>
      <c r="M14" s="229"/>
      <c r="N14" s="224"/>
      <c r="O14" s="230"/>
      <c r="P14" s="230"/>
      <c r="Q14" s="230"/>
      <c r="R14" s="230"/>
      <c r="S14" s="231"/>
      <c r="T14" s="223"/>
    </row>
    <row r="15" spans="1:20" ht="22.5">
      <c r="A15" s="63" t="s">
        <v>568</v>
      </c>
      <c r="B15" s="56" t="s">
        <v>686</v>
      </c>
      <c r="C15" s="57">
        <f>'Tab C'!H504</f>
        <v>210300</v>
      </c>
      <c r="D15" s="57">
        <f>'Tab C'!I504</f>
        <v>210300</v>
      </c>
      <c r="E15" s="57">
        <f>'Tab C'!J504</f>
        <v>191266.99</v>
      </c>
      <c r="F15" s="58">
        <f t="shared" si="0"/>
        <v>90.949591060389906</v>
      </c>
      <c r="G15" s="59">
        <f t="shared" si="1"/>
        <v>1.0096446009011568E-2</v>
      </c>
      <c r="H15" s="60"/>
      <c r="L15" s="223"/>
      <c r="M15" s="229"/>
      <c r="N15" s="224"/>
      <c r="O15" s="230"/>
      <c r="P15" s="230"/>
      <c r="Q15" s="230"/>
      <c r="R15" s="230"/>
      <c r="S15" s="231"/>
      <c r="T15" s="223"/>
    </row>
    <row r="16" spans="1:20" ht="22.5">
      <c r="A16" s="64" t="s">
        <v>569</v>
      </c>
      <c r="B16" s="56" t="s">
        <v>570</v>
      </c>
      <c r="C16" s="57">
        <f>'Tab C'!H522</f>
        <v>105600</v>
      </c>
      <c r="D16" s="57">
        <f>'Tab C'!I522</f>
        <v>105600</v>
      </c>
      <c r="E16" s="57">
        <f>'Tab C'!J522</f>
        <v>55283.719999999994</v>
      </c>
      <c r="F16" s="58">
        <f t="shared" si="0"/>
        <v>52.352007575757575</v>
      </c>
      <c r="G16" s="59">
        <f t="shared" si="1"/>
        <v>2.9182719619172807E-3</v>
      </c>
      <c r="H16" s="60"/>
      <c r="L16" s="223"/>
      <c r="M16" s="229"/>
      <c r="N16" s="224"/>
      <c r="O16" s="230"/>
      <c r="P16" s="230"/>
      <c r="Q16" s="230"/>
      <c r="R16" s="230"/>
      <c r="S16" s="231"/>
      <c r="T16" s="223"/>
    </row>
    <row r="17" spans="1:20">
      <c r="A17" s="65"/>
      <c r="B17" s="66" t="s">
        <v>571</v>
      </c>
      <c r="C17" s="67">
        <f>SUM(C5:C16)</f>
        <v>26820589</v>
      </c>
      <c r="D17" s="67">
        <f>SUM(D5:D16)</f>
        <v>26820589</v>
      </c>
      <c r="E17" s="67">
        <f>SUM(E5:E16)</f>
        <v>18943991.759999998</v>
      </c>
      <c r="F17" s="219">
        <f t="shared" si="0"/>
        <v>70.632273437395426</v>
      </c>
      <c r="G17" s="220">
        <f t="shared" si="1"/>
        <v>1</v>
      </c>
      <c r="H17" s="68"/>
      <c r="L17" s="223"/>
      <c r="M17" s="229"/>
      <c r="N17" s="224"/>
      <c r="O17" s="230"/>
      <c r="P17" s="230"/>
      <c r="Q17" s="230"/>
      <c r="R17" s="230"/>
      <c r="S17" s="231"/>
      <c r="T17" s="223"/>
    </row>
    <row r="18" spans="1:20">
      <c r="A18" s="69"/>
      <c r="B18" s="69"/>
      <c r="C18" s="70"/>
      <c r="D18" s="70"/>
      <c r="E18" s="70"/>
      <c r="F18" s="70"/>
      <c r="G18" s="70"/>
      <c r="H18" s="71"/>
      <c r="L18" s="223"/>
      <c r="M18" s="229"/>
      <c r="N18" s="232"/>
      <c r="O18" s="230"/>
      <c r="P18" s="230"/>
      <c r="Q18" s="230"/>
      <c r="R18" s="230"/>
      <c r="S18" s="231"/>
      <c r="T18" s="223"/>
    </row>
    <row r="19" spans="1:20">
      <c r="A19" s="69"/>
      <c r="B19" s="69"/>
      <c r="C19" s="70"/>
      <c r="D19" s="70"/>
      <c r="E19" s="70"/>
      <c r="F19" s="70"/>
      <c r="G19" s="70"/>
      <c r="H19" s="71"/>
      <c r="L19" s="223"/>
      <c r="M19" s="229"/>
      <c r="N19" s="224"/>
      <c r="O19" s="230"/>
      <c r="P19" s="230"/>
      <c r="Q19" s="230"/>
      <c r="R19" s="230"/>
      <c r="S19" s="231"/>
      <c r="T19" s="223"/>
    </row>
    <row r="20" spans="1:20">
      <c r="A20" s="69"/>
      <c r="B20" s="69"/>
      <c r="C20" s="70"/>
      <c r="D20" s="70"/>
      <c r="E20" s="70"/>
      <c r="F20" s="70"/>
      <c r="G20" s="70"/>
      <c r="H20" s="71"/>
      <c r="L20" s="223"/>
      <c r="M20" s="229"/>
      <c r="N20" s="233"/>
      <c r="O20" s="230"/>
      <c r="P20" s="230"/>
      <c r="Q20" s="230"/>
      <c r="R20" s="230"/>
      <c r="S20" s="231"/>
      <c r="T20" s="223"/>
    </row>
    <row r="21" spans="1:20">
      <c r="A21" s="1"/>
      <c r="B21" s="1"/>
      <c r="C21" s="70"/>
      <c r="D21" s="70"/>
      <c r="E21" s="70"/>
      <c r="F21" s="70"/>
      <c r="G21" s="70"/>
      <c r="H21" s="71"/>
      <c r="L21" s="223"/>
      <c r="M21" s="229"/>
      <c r="N21" s="224"/>
      <c r="O21" s="230"/>
      <c r="P21" s="230"/>
      <c r="Q21" s="230"/>
      <c r="R21" s="230"/>
      <c r="S21" s="231"/>
      <c r="T21" s="223"/>
    </row>
    <row r="22" spans="1:20">
      <c r="A22" s="72"/>
      <c r="B22" s="72"/>
      <c r="C22" s="73"/>
      <c r="D22" s="73"/>
      <c r="E22" s="73"/>
      <c r="F22" s="73"/>
      <c r="G22" s="73"/>
      <c r="H22" s="74"/>
      <c r="L22" s="223"/>
      <c r="M22" s="229"/>
      <c r="N22" s="234"/>
      <c r="O22" s="230"/>
      <c r="P22" s="230"/>
      <c r="Q22" s="230"/>
      <c r="R22" s="230"/>
      <c r="S22" s="231"/>
      <c r="T22" s="223"/>
    </row>
    <row r="23" spans="1:20">
      <c r="A23" s="72"/>
      <c r="B23" s="72"/>
      <c r="C23" s="73"/>
      <c r="D23" s="73"/>
      <c r="E23" s="73"/>
      <c r="F23" s="73"/>
      <c r="G23" s="73"/>
      <c r="H23" s="74"/>
      <c r="L23" s="223"/>
      <c r="M23" s="229"/>
      <c r="N23" s="224"/>
      <c r="O23" s="230"/>
      <c r="P23" s="230"/>
      <c r="Q23" s="230"/>
      <c r="R23" s="230"/>
      <c r="S23" s="231"/>
      <c r="T23" s="223"/>
    </row>
    <row r="24" spans="1:20">
      <c r="A24" s="69"/>
      <c r="B24" s="69"/>
      <c r="C24" s="70"/>
      <c r="D24" s="70"/>
      <c r="E24" s="70"/>
      <c r="F24" s="70"/>
      <c r="G24" s="73"/>
      <c r="H24" s="71"/>
      <c r="L24" s="223"/>
      <c r="M24" s="229"/>
      <c r="N24" s="224"/>
      <c r="O24" s="230"/>
      <c r="P24" s="230"/>
      <c r="Q24" s="230"/>
      <c r="R24" s="230"/>
      <c r="S24" s="231"/>
      <c r="T24" s="223"/>
    </row>
    <row r="25" spans="1:20">
      <c r="A25" s="69"/>
      <c r="B25" s="69"/>
      <c r="C25" s="70"/>
      <c r="D25" s="70"/>
      <c r="E25" s="70"/>
      <c r="F25" s="70"/>
      <c r="G25" s="73"/>
      <c r="H25" s="71"/>
      <c r="L25" s="223"/>
      <c r="M25" s="221"/>
      <c r="N25" s="225"/>
      <c r="O25" s="235"/>
      <c r="P25" s="235"/>
      <c r="Q25" s="235"/>
      <c r="R25" s="236"/>
      <c r="S25" s="237"/>
      <c r="T25" s="223"/>
    </row>
    <row r="26" spans="1:20">
      <c r="A26" s="69"/>
      <c r="B26" s="69"/>
      <c r="C26" s="70"/>
      <c r="D26" s="70"/>
      <c r="E26" s="70"/>
      <c r="F26" s="70"/>
      <c r="G26" s="73"/>
      <c r="H26" s="71"/>
      <c r="L26" s="223"/>
      <c r="M26" s="223"/>
      <c r="N26" s="223"/>
      <c r="O26" s="223"/>
      <c r="P26" s="223"/>
      <c r="Q26" s="223"/>
      <c r="R26" s="223"/>
      <c r="S26" s="223"/>
      <c r="T26" s="223"/>
    </row>
    <row r="27" spans="1:20">
      <c r="A27" s="69"/>
      <c r="B27" s="69"/>
      <c r="C27" s="70"/>
      <c r="D27" s="70"/>
      <c r="E27" s="70"/>
      <c r="F27" s="70"/>
      <c r="G27" s="73"/>
      <c r="H27" s="74"/>
    </row>
    <row r="28" spans="1:20">
      <c r="A28" s="69"/>
      <c r="B28" s="69"/>
      <c r="C28" s="70"/>
      <c r="D28" s="70"/>
      <c r="E28" s="70"/>
      <c r="F28" s="70"/>
      <c r="G28" s="73"/>
      <c r="H28" s="74"/>
    </row>
    <row r="29" spans="1:20">
      <c r="A29" s="72"/>
      <c r="B29" s="72"/>
      <c r="C29" s="73"/>
      <c r="D29" s="73"/>
      <c r="E29" s="73"/>
      <c r="F29" s="73"/>
      <c r="G29" s="73"/>
      <c r="H29" s="74"/>
    </row>
    <row r="30" spans="1:20">
      <c r="A30" s="69"/>
      <c r="B30" s="69"/>
      <c r="C30" s="70"/>
      <c r="D30" s="70"/>
      <c r="E30" s="70"/>
      <c r="F30" s="70"/>
      <c r="G30" s="70"/>
      <c r="H30" s="74"/>
    </row>
    <row r="31" spans="1:20">
      <c r="A31" s="69"/>
      <c r="B31" s="1"/>
      <c r="C31" s="70"/>
      <c r="D31" s="70"/>
      <c r="E31" s="70"/>
      <c r="F31" s="70"/>
      <c r="G31" s="70"/>
      <c r="H31" s="74"/>
    </row>
    <row r="32" spans="1:20">
      <c r="A32" s="69"/>
      <c r="B32" s="69"/>
      <c r="C32" s="70"/>
      <c r="D32" s="70"/>
      <c r="E32" s="70"/>
      <c r="F32" s="70"/>
      <c r="G32" s="70"/>
      <c r="H32" s="74"/>
    </row>
    <row r="33" spans="1:8">
      <c r="A33" s="69"/>
      <c r="B33" s="69"/>
      <c r="C33" s="70"/>
      <c r="D33" s="70"/>
      <c r="E33" s="70"/>
      <c r="F33" s="70"/>
      <c r="G33" s="70"/>
      <c r="H33" s="71"/>
    </row>
    <row r="34" spans="1:8">
      <c r="A34" s="69"/>
      <c r="B34" s="69"/>
      <c r="C34" s="70"/>
      <c r="D34" s="70"/>
      <c r="E34" s="70"/>
      <c r="F34" s="70"/>
      <c r="G34" s="70"/>
      <c r="H34" s="71"/>
    </row>
    <row r="35" spans="1:8">
      <c r="A35" s="72"/>
      <c r="B35" s="72"/>
      <c r="C35" s="73"/>
      <c r="D35" s="73"/>
      <c r="E35" s="73"/>
      <c r="F35" s="73"/>
      <c r="G35" s="73"/>
      <c r="H35" s="74"/>
    </row>
    <row r="36" spans="1:8">
      <c r="A36" s="69"/>
      <c r="B36" s="69"/>
      <c r="C36" s="70"/>
      <c r="D36" s="70"/>
      <c r="E36" s="70"/>
      <c r="F36" s="70"/>
      <c r="G36" s="70"/>
      <c r="H36" s="71"/>
    </row>
    <row r="37" spans="1:8">
      <c r="A37" s="69"/>
      <c r="B37" s="69"/>
      <c r="C37" s="70"/>
      <c r="D37" s="70"/>
      <c r="E37" s="70"/>
      <c r="F37" s="70"/>
      <c r="G37" s="70"/>
      <c r="H37" s="71"/>
    </row>
    <row r="38" spans="1:8">
      <c r="A38" s="69"/>
      <c r="B38" s="69"/>
      <c r="C38" s="70"/>
      <c r="D38" s="70"/>
      <c r="E38" s="70"/>
      <c r="F38" s="70"/>
      <c r="G38" s="70"/>
      <c r="H38" s="71"/>
    </row>
    <row r="39" spans="1:8">
      <c r="A39" s="69"/>
      <c r="B39" s="75"/>
      <c r="C39" s="70"/>
      <c r="D39" s="70"/>
      <c r="E39" s="70"/>
      <c r="F39" s="70"/>
      <c r="G39" s="70"/>
      <c r="H39" s="71"/>
    </row>
    <row r="40" spans="1:8">
      <c r="A40" s="69"/>
      <c r="B40" s="69"/>
      <c r="C40" s="70"/>
      <c r="D40" s="70"/>
      <c r="E40" s="70"/>
      <c r="F40" s="70"/>
      <c r="G40" s="70"/>
      <c r="H40" s="71"/>
    </row>
    <row r="41" spans="1:8">
      <c r="A41" s="72"/>
      <c r="B41" s="72"/>
      <c r="C41" s="73"/>
      <c r="D41" s="73"/>
      <c r="E41" s="73"/>
      <c r="F41" s="73"/>
      <c r="G41" s="73"/>
      <c r="H41" s="74"/>
    </row>
    <row r="42" spans="1:8">
      <c r="A42" s="69"/>
      <c r="B42" s="69"/>
      <c r="C42" s="70"/>
      <c r="D42" s="70"/>
      <c r="E42" s="70"/>
      <c r="F42" s="70"/>
      <c r="G42" s="70"/>
      <c r="H42" s="71"/>
    </row>
    <row r="43" spans="1:8">
      <c r="A43" s="69"/>
      <c r="B43" s="69"/>
      <c r="C43" s="70"/>
      <c r="D43" s="70"/>
      <c r="E43" s="70"/>
      <c r="F43" s="70"/>
      <c r="G43" s="70"/>
      <c r="H43" s="71"/>
    </row>
    <row r="44" spans="1:8">
      <c r="A44" s="69"/>
      <c r="B44" s="69"/>
      <c r="C44" s="70"/>
      <c r="D44" s="70"/>
      <c r="E44" s="70"/>
      <c r="F44" s="70"/>
      <c r="G44" s="70"/>
      <c r="H44" s="71"/>
    </row>
    <row r="45" spans="1:8">
      <c r="A45" s="69"/>
      <c r="B45" s="69"/>
      <c r="C45" s="70"/>
      <c r="D45" s="70"/>
      <c r="E45" s="70"/>
      <c r="F45" s="70"/>
      <c r="G45" s="70"/>
      <c r="H45" s="71"/>
    </row>
    <row r="46" spans="1:8">
      <c r="A46" s="69"/>
      <c r="B46" s="69"/>
      <c r="C46" s="70"/>
      <c r="D46" s="70"/>
      <c r="E46" s="70"/>
      <c r="F46" s="70"/>
      <c r="G46" s="70"/>
      <c r="H46" s="71"/>
    </row>
    <row r="47" spans="1:8">
      <c r="A47" s="69"/>
      <c r="B47" s="69"/>
      <c r="C47" s="70"/>
      <c r="D47" s="70"/>
      <c r="E47" s="70"/>
      <c r="F47" s="70"/>
      <c r="G47" s="70"/>
      <c r="H47" s="71"/>
    </row>
    <row r="48" spans="1:8" ht="11.25" customHeight="1">
      <c r="A48" s="69"/>
      <c r="B48" s="69"/>
      <c r="C48" s="70"/>
      <c r="D48" s="70"/>
      <c r="E48" s="70"/>
      <c r="F48" s="70"/>
      <c r="G48" s="70"/>
      <c r="H48" s="71"/>
    </row>
    <row r="49" spans="1:8">
      <c r="A49" s="69"/>
      <c r="B49" s="69"/>
      <c r="C49" s="70"/>
      <c r="D49" s="70"/>
      <c r="E49" s="70"/>
      <c r="F49" s="70"/>
      <c r="G49" s="70"/>
      <c r="H49" s="71"/>
    </row>
    <row r="50" spans="1:8">
      <c r="A50" s="69"/>
      <c r="B50" s="69"/>
      <c r="C50" s="70"/>
      <c r="D50" s="70"/>
      <c r="E50" s="70"/>
      <c r="F50" s="70"/>
      <c r="G50" s="70"/>
      <c r="H50" s="71"/>
    </row>
    <row r="51" spans="1:8">
      <c r="A51" s="69"/>
      <c r="B51" s="1"/>
      <c r="C51" s="70"/>
      <c r="D51" s="70"/>
      <c r="E51" s="70"/>
      <c r="F51" s="70"/>
      <c r="G51" s="70"/>
      <c r="H51" s="71"/>
    </row>
    <row r="52" spans="1:8">
      <c r="A52" s="72"/>
      <c r="B52" s="72"/>
      <c r="C52" s="73"/>
      <c r="D52" s="73"/>
      <c r="E52" s="73"/>
      <c r="F52" s="73"/>
      <c r="G52" s="73"/>
      <c r="H52" s="74"/>
    </row>
    <row r="53" spans="1:8">
      <c r="A53" s="69"/>
      <c r="B53" s="69"/>
      <c r="C53" s="70"/>
      <c r="D53" s="70"/>
      <c r="E53" s="70"/>
      <c r="F53" s="70"/>
      <c r="G53" s="70"/>
      <c r="H53" s="71"/>
    </row>
    <row r="54" spans="1:8">
      <c r="A54" s="69"/>
      <c r="B54" s="69"/>
      <c r="C54" s="70"/>
      <c r="D54" s="70"/>
      <c r="E54" s="70"/>
      <c r="F54" s="70"/>
      <c r="G54" s="70"/>
      <c r="H54" s="71"/>
    </row>
    <row r="55" spans="1:8">
      <c r="A55" s="69"/>
      <c r="B55" s="69"/>
      <c r="C55" s="70"/>
      <c r="D55" s="70"/>
      <c r="E55" s="70"/>
      <c r="F55" s="70"/>
      <c r="G55" s="70"/>
      <c r="H55" s="71"/>
    </row>
    <row r="56" spans="1:8">
      <c r="A56" s="69"/>
      <c r="B56" s="69"/>
      <c r="C56" s="70"/>
      <c r="D56" s="70"/>
      <c r="E56" s="70"/>
      <c r="F56" s="70"/>
      <c r="G56" s="70"/>
      <c r="H56" s="71"/>
    </row>
    <row r="57" spans="1:8">
      <c r="A57" s="72"/>
      <c r="B57" s="72"/>
      <c r="C57" s="73"/>
      <c r="D57" s="73"/>
      <c r="E57" s="73"/>
      <c r="F57" s="73"/>
      <c r="G57" s="73"/>
      <c r="H57" s="74"/>
    </row>
    <row r="58" spans="1:8">
      <c r="A58" s="69"/>
      <c r="B58" s="69"/>
      <c r="C58" s="70"/>
      <c r="D58" s="70"/>
      <c r="E58" s="70"/>
      <c r="F58" s="70"/>
      <c r="G58" s="70"/>
      <c r="H58" s="71"/>
    </row>
    <row r="59" spans="1:8">
      <c r="A59" s="72"/>
      <c r="B59" s="72"/>
      <c r="C59" s="73"/>
      <c r="D59" s="73"/>
      <c r="E59" s="73"/>
      <c r="F59" s="73"/>
      <c r="G59" s="73"/>
      <c r="H59" s="74"/>
    </row>
    <row r="60" spans="1:8">
      <c r="A60" s="69"/>
      <c r="B60" s="69"/>
      <c r="C60" s="70"/>
      <c r="D60" s="70"/>
      <c r="E60" s="70"/>
      <c r="F60" s="70"/>
      <c r="G60" s="70"/>
      <c r="H60" s="74"/>
    </row>
    <row r="61" spans="1:8">
      <c r="A61" s="69"/>
      <c r="B61" s="69"/>
      <c r="C61" s="70"/>
      <c r="D61" s="70"/>
      <c r="E61" s="70"/>
      <c r="F61" s="70"/>
      <c r="G61" s="70"/>
      <c r="H61" s="74"/>
    </row>
    <row r="62" spans="1:8">
      <c r="A62" s="69"/>
      <c r="B62" s="75"/>
      <c r="C62" s="70"/>
      <c r="D62" s="70"/>
      <c r="E62" s="70"/>
      <c r="F62" s="70"/>
      <c r="G62" s="70"/>
      <c r="H62" s="74"/>
    </row>
    <row r="63" spans="1:8">
      <c r="A63" s="69"/>
      <c r="B63" s="69"/>
      <c r="C63" s="70"/>
      <c r="D63" s="70"/>
      <c r="E63" s="70"/>
      <c r="F63" s="70"/>
      <c r="G63" s="70"/>
      <c r="H63" s="74"/>
    </row>
    <row r="64" spans="1:8">
      <c r="A64" s="69"/>
      <c r="B64" s="69"/>
      <c r="C64" s="70"/>
      <c r="D64" s="70"/>
      <c r="E64" s="70"/>
      <c r="F64" s="70"/>
      <c r="G64" s="70"/>
      <c r="H64" s="71"/>
    </row>
    <row r="65" spans="1:8">
      <c r="A65" s="69"/>
      <c r="B65" s="69"/>
      <c r="C65" s="70"/>
      <c r="D65" s="70"/>
      <c r="E65" s="70"/>
      <c r="F65" s="70"/>
      <c r="G65" s="70"/>
      <c r="H65" s="71"/>
    </row>
    <row r="66" spans="1:8">
      <c r="A66" s="69"/>
      <c r="B66" s="75"/>
      <c r="C66" s="70"/>
      <c r="D66" s="70"/>
      <c r="E66" s="70"/>
      <c r="F66" s="70"/>
      <c r="G66" s="70"/>
      <c r="H66" s="71"/>
    </row>
    <row r="67" spans="1:8">
      <c r="A67" s="69"/>
      <c r="B67" s="75"/>
      <c r="C67" s="70"/>
      <c r="D67" s="70"/>
      <c r="E67" s="70"/>
      <c r="F67" s="70"/>
      <c r="G67" s="70"/>
      <c r="H67" s="71"/>
    </row>
    <row r="68" spans="1:8">
      <c r="A68" s="69"/>
      <c r="B68" s="75"/>
      <c r="C68" s="70"/>
      <c r="D68" s="70"/>
      <c r="E68" s="70"/>
      <c r="F68" s="70"/>
      <c r="G68" s="70"/>
      <c r="H68" s="71"/>
    </row>
    <row r="69" spans="1:8">
      <c r="A69" s="69"/>
      <c r="B69" s="75"/>
      <c r="C69" s="70"/>
      <c r="D69" s="70"/>
      <c r="E69" s="70"/>
      <c r="F69" s="70"/>
      <c r="G69" s="70"/>
      <c r="H69" s="71"/>
    </row>
    <row r="70" spans="1:8">
      <c r="A70" s="72"/>
      <c r="B70" s="72"/>
      <c r="C70" s="73"/>
      <c r="D70" s="73"/>
      <c r="E70" s="73"/>
      <c r="F70" s="73"/>
      <c r="G70" s="73"/>
      <c r="H70" s="74"/>
    </row>
    <row r="71" spans="1:8">
      <c r="A71" s="1"/>
      <c r="B71" s="1"/>
      <c r="C71" s="70"/>
      <c r="D71" s="70"/>
      <c r="E71" s="70"/>
      <c r="F71" s="70"/>
      <c r="G71" s="70"/>
      <c r="H71" s="74"/>
    </row>
    <row r="72" spans="1:8">
      <c r="A72" s="69"/>
      <c r="B72" s="69"/>
      <c r="C72" s="70"/>
      <c r="D72" s="70"/>
      <c r="E72" s="70"/>
      <c r="F72" s="70"/>
      <c r="G72" s="70"/>
      <c r="H72" s="71"/>
    </row>
    <row r="73" spans="1:8">
      <c r="A73" s="69"/>
      <c r="B73" s="69"/>
      <c r="C73" s="70"/>
      <c r="D73" s="70"/>
      <c r="E73" s="70"/>
      <c r="F73" s="70"/>
      <c r="G73" s="70"/>
      <c r="H73" s="71"/>
    </row>
    <row r="74" spans="1:8">
      <c r="A74" s="69"/>
      <c r="B74" s="69"/>
      <c r="C74" s="70"/>
      <c r="D74" s="70"/>
      <c r="E74" s="70"/>
      <c r="F74" s="70"/>
      <c r="G74" s="70"/>
      <c r="H74" s="71"/>
    </row>
    <row r="75" spans="1:8">
      <c r="A75" s="72"/>
      <c r="B75" s="72"/>
      <c r="C75" s="73"/>
      <c r="D75" s="73"/>
      <c r="E75" s="73"/>
      <c r="F75" s="73"/>
      <c r="G75" s="73"/>
      <c r="H75" s="74"/>
    </row>
    <row r="76" spans="1:8">
      <c r="A76" s="69"/>
      <c r="B76" s="69"/>
      <c r="C76" s="70"/>
      <c r="D76" s="70"/>
      <c r="E76" s="70"/>
      <c r="F76" s="70"/>
      <c r="G76" s="70"/>
      <c r="H76" s="71"/>
    </row>
    <row r="77" spans="1:8">
      <c r="A77" s="69"/>
      <c r="B77" s="69"/>
      <c r="C77" s="70"/>
      <c r="D77" s="70"/>
      <c r="E77" s="70"/>
      <c r="F77" s="70"/>
      <c r="G77" s="70"/>
      <c r="H77" s="71"/>
    </row>
    <row r="78" spans="1:8">
      <c r="A78" s="69"/>
      <c r="B78" s="69"/>
      <c r="C78" s="70"/>
      <c r="D78" s="70"/>
      <c r="E78" s="70"/>
      <c r="F78" s="70"/>
      <c r="G78" s="70"/>
      <c r="H78" s="71"/>
    </row>
    <row r="79" spans="1:8">
      <c r="A79" s="69"/>
      <c r="B79" s="75"/>
      <c r="C79" s="70"/>
      <c r="D79" s="70"/>
      <c r="E79" s="70"/>
      <c r="F79" s="70"/>
      <c r="G79" s="70"/>
      <c r="H79" s="71"/>
    </row>
    <row r="80" spans="1:8">
      <c r="A80" s="69"/>
      <c r="B80" s="69"/>
      <c r="C80" s="70"/>
      <c r="D80" s="70"/>
      <c r="E80" s="70"/>
      <c r="F80" s="70"/>
      <c r="G80" s="70"/>
      <c r="H80" s="71"/>
    </row>
    <row r="81" spans="1:8">
      <c r="A81" s="69"/>
      <c r="B81" s="1"/>
      <c r="C81" s="70"/>
      <c r="D81" s="70"/>
      <c r="E81" s="70"/>
      <c r="F81" s="70"/>
      <c r="G81" s="70"/>
      <c r="H81" s="71"/>
    </row>
    <row r="82" spans="1:8">
      <c r="A82" s="1"/>
      <c r="B82" s="3"/>
      <c r="C82" s="70"/>
      <c r="D82" s="70"/>
      <c r="E82" s="70"/>
      <c r="F82" s="70"/>
      <c r="G82" s="70"/>
      <c r="H82" s="71"/>
    </row>
    <row r="83" spans="1:8">
      <c r="A83" s="69"/>
      <c r="B83" s="69"/>
      <c r="C83" s="70"/>
      <c r="D83" s="70"/>
      <c r="E83" s="70"/>
      <c r="F83" s="70"/>
      <c r="G83" s="70"/>
      <c r="H83" s="71"/>
    </row>
    <row r="84" spans="1:8">
      <c r="A84" s="1"/>
      <c r="B84" s="1"/>
      <c r="C84" s="70"/>
      <c r="D84" s="70"/>
      <c r="E84" s="70"/>
      <c r="F84" s="70"/>
      <c r="G84" s="70"/>
      <c r="H84" s="71"/>
    </row>
    <row r="85" spans="1:8">
      <c r="A85" s="1"/>
      <c r="B85" s="3"/>
      <c r="C85" s="70"/>
      <c r="D85" s="70"/>
      <c r="E85" s="70"/>
      <c r="F85" s="70"/>
      <c r="G85" s="70"/>
      <c r="H85" s="71"/>
    </row>
    <row r="86" spans="1:8">
      <c r="A86" s="1"/>
      <c r="B86" s="1"/>
      <c r="C86" s="70"/>
      <c r="D86" s="70"/>
      <c r="E86" s="70"/>
      <c r="F86" s="70"/>
      <c r="G86" s="70"/>
      <c r="H86" s="71"/>
    </row>
    <row r="87" spans="1:8">
      <c r="A87" s="1"/>
      <c r="B87" s="1"/>
      <c r="C87" s="70"/>
      <c r="D87" s="70"/>
      <c r="E87" s="70"/>
      <c r="F87" s="70"/>
      <c r="G87" s="70"/>
      <c r="H87" s="71"/>
    </row>
    <row r="88" spans="1:8">
      <c r="A88" s="1"/>
      <c r="B88" s="1"/>
      <c r="C88" s="70"/>
      <c r="D88" s="70"/>
      <c r="E88" s="70"/>
      <c r="F88" s="70"/>
      <c r="G88" s="70"/>
      <c r="H88" s="71"/>
    </row>
    <row r="89" spans="1:8">
      <c r="A89" s="69"/>
      <c r="B89" s="69"/>
      <c r="C89" s="70"/>
      <c r="D89" s="70"/>
      <c r="E89" s="70"/>
      <c r="F89" s="70"/>
      <c r="G89" s="70"/>
      <c r="H89" s="71"/>
    </row>
    <row r="90" spans="1:8">
      <c r="A90" s="69"/>
      <c r="B90" s="75"/>
      <c r="C90" s="70"/>
      <c r="D90" s="70"/>
      <c r="E90" s="70"/>
      <c r="F90" s="70"/>
      <c r="G90" s="70"/>
      <c r="H90" s="71"/>
    </row>
    <row r="91" spans="1:8">
      <c r="A91" s="69"/>
      <c r="B91" s="75"/>
      <c r="C91" s="70"/>
      <c r="D91" s="70"/>
      <c r="E91" s="70"/>
      <c r="F91" s="70"/>
      <c r="G91" s="70"/>
      <c r="H91" s="74"/>
    </row>
    <row r="92" spans="1:8">
      <c r="A92" s="1"/>
      <c r="B92" s="3"/>
      <c r="C92" s="70"/>
      <c r="D92" s="70"/>
      <c r="E92" s="70"/>
      <c r="F92" s="70"/>
      <c r="G92" s="70"/>
      <c r="H92" s="74"/>
    </row>
    <row r="93" spans="1:8">
      <c r="A93" s="69"/>
      <c r="B93" s="75"/>
      <c r="C93" s="70"/>
      <c r="D93" s="70"/>
      <c r="E93" s="70"/>
      <c r="F93" s="70"/>
      <c r="G93" s="70"/>
      <c r="H93" s="74"/>
    </row>
    <row r="94" spans="1:8">
      <c r="A94" s="69"/>
      <c r="B94" s="75"/>
      <c r="C94" s="70"/>
      <c r="D94" s="70"/>
      <c r="E94" s="70"/>
      <c r="F94" s="70"/>
      <c r="G94" s="70"/>
      <c r="H94" s="74"/>
    </row>
    <row r="95" spans="1:8">
      <c r="A95" s="69"/>
      <c r="B95" s="75"/>
      <c r="C95" s="70"/>
      <c r="D95" s="70"/>
      <c r="E95" s="70"/>
      <c r="F95" s="70"/>
      <c r="G95" s="70"/>
      <c r="H95" s="74"/>
    </row>
    <row r="96" spans="1:8">
      <c r="A96" s="69"/>
      <c r="B96" s="75"/>
      <c r="C96" s="70"/>
      <c r="D96" s="70"/>
      <c r="E96" s="70"/>
      <c r="F96" s="70"/>
      <c r="G96" s="70"/>
      <c r="H96" s="71"/>
    </row>
    <row r="97" spans="1:8">
      <c r="A97" s="69"/>
      <c r="B97" s="75"/>
      <c r="C97" s="70"/>
      <c r="D97" s="70"/>
      <c r="E97" s="70"/>
      <c r="F97" s="70"/>
      <c r="G97" s="70"/>
      <c r="H97" s="74"/>
    </row>
    <row r="98" spans="1:8">
      <c r="A98" s="69"/>
      <c r="B98" s="3"/>
      <c r="C98" s="70"/>
      <c r="D98" s="70"/>
      <c r="E98" s="70"/>
      <c r="F98" s="70"/>
      <c r="G98" s="70"/>
      <c r="H98" s="74"/>
    </row>
    <row r="99" spans="1:8">
      <c r="A99" s="72"/>
      <c r="B99" s="72"/>
      <c r="C99" s="73"/>
      <c r="D99" s="73"/>
      <c r="E99" s="73"/>
      <c r="F99" s="73"/>
      <c r="G99" s="73"/>
      <c r="H99" s="74"/>
    </row>
    <row r="100" spans="1:8">
      <c r="A100" s="72"/>
      <c r="B100" s="72"/>
      <c r="C100" s="73"/>
      <c r="D100" s="73"/>
      <c r="E100" s="73"/>
      <c r="F100" s="73"/>
      <c r="G100" s="73"/>
      <c r="H100" s="74"/>
    </row>
    <row r="101" spans="1:8">
      <c r="A101" s="69"/>
      <c r="B101" s="75"/>
      <c r="C101" s="70"/>
      <c r="D101" s="70"/>
      <c r="E101" s="70"/>
      <c r="F101" s="70"/>
      <c r="G101" s="70"/>
      <c r="H101" s="71"/>
    </row>
    <row r="102" spans="1:8">
      <c r="A102" s="1"/>
      <c r="B102" s="1"/>
      <c r="C102" s="76"/>
      <c r="D102" s="76"/>
      <c r="E102" s="76"/>
      <c r="F102" s="76"/>
      <c r="G102" s="70"/>
      <c r="H102" s="71"/>
    </row>
    <row r="103" spans="1:8">
      <c r="A103" s="69"/>
      <c r="B103" s="75"/>
      <c r="C103" s="70"/>
      <c r="D103" s="70"/>
      <c r="E103" s="70"/>
      <c r="F103" s="70"/>
      <c r="G103" s="70"/>
      <c r="H103" s="71"/>
    </row>
    <row r="104" spans="1:8">
      <c r="A104" s="72"/>
      <c r="B104" s="72"/>
      <c r="C104" s="73"/>
      <c r="D104" s="73"/>
      <c r="E104" s="73"/>
      <c r="F104" s="73"/>
      <c r="G104" s="73"/>
      <c r="H104" s="74"/>
    </row>
    <row r="105" spans="1:8">
      <c r="A105" s="69"/>
      <c r="B105" s="69"/>
      <c r="C105" s="70"/>
      <c r="D105" s="70"/>
      <c r="E105" s="70"/>
      <c r="F105" s="70"/>
      <c r="G105" s="70"/>
      <c r="H105" s="71"/>
    </row>
    <row r="106" spans="1:8">
      <c r="A106" s="69"/>
      <c r="B106" s="69"/>
      <c r="C106" s="70"/>
      <c r="D106" s="70"/>
      <c r="E106" s="70"/>
      <c r="F106" s="70"/>
      <c r="G106" s="70"/>
      <c r="H106" s="71"/>
    </row>
    <row r="107" spans="1:8">
      <c r="A107" s="1"/>
      <c r="B107" s="3"/>
      <c r="C107" s="70"/>
      <c r="D107" s="70"/>
      <c r="E107" s="70"/>
      <c r="F107" s="70"/>
      <c r="G107" s="70"/>
      <c r="H107" s="71"/>
    </row>
    <row r="108" spans="1:8">
      <c r="A108" s="69"/>
      <c r="B108" s="69"/>
      <c r="C108" s="70"/>
      <c r="D108" s="70"/>
      <c r="E108" s="70"/>
      <c r="F108" s="70"/>
      <c r="G108" s="70"/>
      <c r="H108" s="71"/>
    </row>
    <row r="109" spans="1:8">
      <c r="A109" s="69"/>
      <c r="B109" s="75"/>
      <c r="C109" s="70"/>
      <c r="D109" s="70"/>
      <c r="E109" s="70"/>
      <c r="F109" s="70"/>
      <c r="G109" s="70"/>
      <c r="H109" s="71"/>
    </row>
    <row r="110" spans="1:8">
      <c r="A110" s="72"/>
      <c r="B110" s="72"/>
      <c r="C110" s="73"/>
      <c r="D110" s="73"/>
      <c r="E110" s="73"/>
      <c r="F110" s="73"/>
      <c r="G110" s="73"/>
      <c r="H110" s="74"/>
    </row>
    <row r="111" spans="1:8">
      <c r="A111" s="69"/>
      <c r="B111" s="75"/>
      <c r="C111" s="70"/>
      <c r="D111" s="70"/>
      <c r="E111" s="70"/>
      <c r="F111" s="70"/>
      <c r="G111" s="70"/>
      <c r="H111" s="71"/>
    </row>
    <row r="112" spans="1:8">
      <c r="A112" s="77"/>
      <c r="B112" s="3"/>
      <c r="C112" s="78"/>
      <c r="D112" s="78"/>
      <c r="E112" s="78"/>
      <c r="F112" s="78"/>
      <c r="G112" s="70"/>
      <c r="H112" s="71"/>
    </row>
    <row r="113" spans="1:8">
      <c r="A113" s="69"/>
      <c r="B113" s="69"/>
      <c r="C113" s="70"/>
      <c r="D113" s="70"/>
      <c r="E113" s="70"/>
      <c r="F113" s="70"/>
      <c r="G113" s="70"/>
      <c r="H113" s="74"/>
    </row>
    <row r="114" spans="1:8">
      <c r="A114" s="69"/>
      <c r="B114" s="69"/>
      <c r="C114" s="70"/>
      <c r="D114" s="70"/>
      <c r="E114" s="70"/>
      <c r="F114" s="70"/>
      <c r="G114" s="70"/>
      <c r="H114" s="71"/>
    </row>
    <row r="115" spans="1:8">
      <c r="A115" s="69"/>
      <c r="B115" s="69"/>
      <c r="C115" s="70"/>
      <c r="D115" s="70"/>
      <c r="E115" s="70"/>
      <c r="F115" s="70"/>
      <c r="G115" s="70"/>
      <c r="H115" s="71"/>
    </row>
    <row r="116" spans="1:8">
      <c r="A116" s="69"/>
      <c r="B116" s="69"/>
      <c r="C116" s="70"/>
      <c r="D116" s="70"/>
      <c r="E116" s="70"/>
      <c r="F116" s="70"/>
      <c r="G116" s="70"/>
      <c r="H116" s="71"/>
    </row>
    <row r="117" spans="1:8">
      <c r="A117" s="69"/>
      <c r="B117" s="3"/>
      <c r="C117" s="70"/>
      <c r="D117" s="70"/>
      <c r="E117" s="70"/>
      <c r="F117" s="70"/>
      <c r="G117" s="70"/>
      <c r="H117" s="74"/>
    </row>
    <row r="118" spans="1:8">
      <c r="A118" s="69"/>
      <c r="B118" s="75"/>
      <c r="C118" s="70"/>
      <c r="D118" s="70"/>
      <c r="E118" s="70"/>
      <c r="F118" s="70"/>
      <c r="G118" s="70"/>
      <c r="H118" s="74"/>
    </row>
    <row r="119" spans="1:8">
      <c r="A119" s="69"/>
      <c r="B119" s="69"/>
      <c r="C119" s="70"/>
      <c r="D119" s="70"/>
      <c r="E119" s="70"/>
      <c r="F119" s="70"/>
      <c r="G119" s="70"/>
      <c r="H119" s="74"/>
    </row>
    <row r="120" spans="1:8">
      <c r="A120" s="69"/>
      <c r="B120" s="69"/>
      <c r="C120" s="70"/>
      <c r="D120" s="70"/>
      <c r="E120" s="70"/>
      <c r="F120" s="70"/>
      <c r="G120" s="70"/>
      <c r="H120" s="74"/>
    </row>
    <row r="121" spans="1:8">
      <c r="A121" s="69"/>
      <c r="B121" s="69"/>
      <c r="C121" s="70"/>
      <c r="D121" s="70"/>
      <c r="E121" s="70"/>
      <c r="F121" s="70"/>
      <c r="G121" s="70"/>
      <c r="H121" s="74"/>
    </row>
    <row r="122" spans="1:8">
      <c r="A122" s="1"/>
      <c r="B122" s="1"/>
      <c r="C122" s="70"/>
      <c r="D122" s="70"/>
      <c r="E122" s="70"/>
      <c r="F122" s="70"/>
      <c r="G122" s="70"/>
      <c r="H122" s="74"/>
    </row>
    <row r="123" spans="1:8">
      <c r="A123" s="69"/>
      <c r="B123" s="69"/>
      <c r="C123" s="70"/>
      <c r="D123" s="70"/>
      <c r="E123" s="70"/>
      <c r="F123" s="70"/>
      <c r="G123" s="70"/>
      <c r="H123" s="74"/>
    </row>
    <row r="124" spans="1:8">
      <c r="A124" s="69"/>
      <c r="B124" s="69"/>
      <c r="C124" s="70"/>
      <c r="D124" s="70"/>
      <c r="E124" s="70"/>
      <c r="F124" s="70"/>
      <c r="G124" s="70"/>
      <c r="H124" s="71"/>
    </row>
    <row r="125" spans="1:8">
      <c r="A125" s="69"/>
      <c r="B125" s="75"/>
      <c r="C125" s="70"/>
      <c r="D125" s="70"/>
      <c r="E125" s="70"/>
      <c r="F125" s="70"/>
      <c r="G125" s="70"/>
      <c r="H125" s="74"/>
    </row>
    <row r="126" spans="1:8">
      <c r="A126" s="77"/>
      <c r="B126" s="3"/>
      <c r="C126" s="70"/>
      <c r="D126" s="70"/>
      <c r="E126" s="70"/>
      <c r="F126" s="70"/>
      <c r="G126" s="70"/>
      <c r="H126" s="74"/>
    </row>
    <row r="127" spans="1:8">
      <c r="A127" s="69"/>
      <c r="B127" s="3"/>
      <c r="C127" s="70"/>
      <c r="D127" s="70"/>
      <c r="E127" s="70"/>
      <c r="F127" s="70"/>
      <c r="G127" s="70"/>
      <c r="H127" s="74"/>
    </row>
    <row r="128" spans="1:8">
      <c r="A128" s="72"/>
      <c r="B128" s="79"/>
      <c r="C128" s="73"/>
      <c r="D128" s="73"/>
      <c r="E128" s="73"/>
      <c r="F128" s="73"/>
      <c r="G128" s="73"/>
      <c r="H128" s="74"/>
    </row>
    <row r="129" spans="1:8">
      <c r="A129" s="69"/>
      <c r="B129" s="3"/>
      <c r="C129" s="70"/>
      <c r="D129" s="70"/>
      <c r="E129" s="70"/>
      <c r="F129" s="70"/>
      <c r="G129" s="70"/>
      <c r="H129" s="71"/>
    </row>
    <row r="130" spans="1:8">
      <c r="A130" s="72"/>
      <c r="B130" s="79"/>
      <c r="C130" s="73"/>
      <c r="D130" s="73"/>
      <c r="E130" s="73"/>
      <c r="F130" s="73"/>
      <c r="G130" s="73"/>
      <c r="H130" s="74"/>
    </row>
    <row r="131" spans="1:8">
      <c r="A131" s="69"/>
      <c r="B131" s="3"/>
      <c r="C131" s="70"/>
      <c r="D131" s="70"/>
      <c r="E131" s="70"/>
      <c r="F131" s="70"/>
      <c r="G131" s="70"/>
      <c r="H131" s="71"/>
    </row>
    <row r="132" spans="1:8">
      <c r="A132" s="72"/>
      <c r="B132" s="72"/>
      <c r="C132" s="73"/>
      <c r="D132" s="73"/>
      <c r="E132" s="73"/>
      <c r="F132" s="73"/>
      <c r="G132" s="73"/>
      <c r="H132" s="74"/>
    </row>
    <row r="133" spans="1:8">
      <c r="A133" s="69"/>
      <c r="B133" s="69"/>
      <c r="C133" s="70"/>
      <c r="D133" s="70"/>
      <c r="E133" s="70"/>
      <c r="F133" s="70"/>
      <c r="G133" s="70"/>
      <c r="H133" s="71"/>
    </row>
    <row r="134" spans="1:8">
      <c r="A134" s="69"/>
      <c r="B134" s="75"/>
      <c r="C134" s="70"/>
      <c r="D134" s="70"/>
      <c r="E134" s="70"/>
      <c r="F134" s="70"/>
      <c r="G134" s="70"/>
      <c r="H134" s="71"/>
    </row>
    <row r="135" spans="1:8">
      <c r="A135" s="72"/>
      <c r="B135" s="72"/>
      <c r="C135" s="73"/>
      <c r="D135" s="73"/>
      <c r="E135" s="73"/>
      <c r="F135" s="73"/>
      <c r="G135" s="73"/>
      <c r="H135" s="74"/>
    </row>
    <row r="136" spans="1:8">
      <c r="A136" s="72"/>
      <c r="B136" s="72"/>
      <c r="C136" s="73"/>
      <c r="D136" s="73"/>
      <c r="E136" s="73"/>
      <c r="F136" s="73"/>
      <c r="G136" s="73"/>
      <c r="H136" s="74"/>
    </row>
    <row r="137" spans="1:8">
      <c r="A137" s="1"/>
      <c r="B137" s="3"/>
      <c r="C137" s="70"/>
      <c r="D137" s="70"/>
      <c r="E137" s="70"/>
      <c r="F137" s="70"/>
      <c r="G137" s="70"/>
      <c r="H137" s="74"/>
    </row>
    <row r="138" spans="1:8">
      <c r="A138" s="77"/>
      <c r="B138" s="3"/>
      <c r="C138" s="70"/>
      <c r="D138" s="70"/>
      <c r="E138" s="70"/>
      <c r="F138" s="70"/>
      <c r="G138" s="70"/>
      <c r="H138" s="74"/>
    </row>
    <row r="139" spans="1:8">
      <c r="A139" s="72"/>
      <c r="B139" s="72"/>
      <c r="C139" s="73"/>
      <c r="D139" s="73"/>
      <c r="E139" s="73"/>
      <c r="F139" s="73"/>
      <c r="G139" s="73"/>
      <c r="H139" s="74"/>
    </row>
    <row r="140" spans="1:8">
      <c r="A140" s="69"/>
      <c r="B140" s="69"/>
      <c r="C140" s="70"/>
      <c r="D140" s="70"/>
      <c r="E140" s="70"/>
      <c r="F140" s="70"/>
      <c r="G140" s="70"/>
      <c r="H140" s="71"/>
    </row>
    <row r="141" spans="1:8">
      <c r="A141" s="72"/>
      <c r="B141" s="72"/>
      <c r="C141" s="73"/>
      <c r="D141" s="73"/>
      <c r="E141" s="73"/>
      <c r="F141" s="73"/>
      <c r="G141" s="73"/>
      <c r="H141" s="74"/>
    </row>
    <row r="142" spans="1:8">
      <c r="A142" s="69"/>
      <c r="B142" s="75"/>
      <c r="C142" s="70"/>
      <c r="D142" s="70"/>
      <c r="E142" s="70"/>
      <c r="F142" s="70"/>
      <c r="G142" s="70"/>
      <c r="H142" s="74"/>
    </row>
    <row r="143" spans="1:8">
      <c r="A143" s="72"/>
      <c r="B143" s="72"/>
      <c r="C143" s="73"/>
      <c r="D143" s="73"/>
      <c r="E143" s="73"/>
      <c r="F143" s="73"/>
      <c r="G143" s="73"/>
      <c r="H143" s="74"/>
    </row>
    <row r="144" spans="1:8">
      <c r="A144" s="72"/>
      <c r="B144" s="72"/>
      <c r="C144" s="73"/>
      <c r="D144" s="73"/>
      <c r="E144" s="73"/>
      <c r="F144" s="73"/>
      <c r="G144" s="73"/>
      <c r="H144" s="74"/>
    </row>
    <row r="145" spans="1:8">
      <c r="A145" s="69"/>
      <c r="B145" s="75"/>
      <c r="C145" s="70"/>
      <c r="D145" s="70"/>
      <c r="E145" s="70"/>
      <c r="F145" s="70"/>
      <c r="G145" s="70"/>
      <c r="H145" s="74"/>
    </row>
    <row r="146" spans="1:8">
      <c r="A146" s="72"/>
      <c r="B146" s="72"/>
      <c r="C146" s="73"/>
      <c r="D146" s="73"/>
      <c r="E146" s="73"/>
      <c r="F146" s="73"/>
      <c r="G146" s="73"/>
      <c r="H146" s="74"/>
    </row>
    <row r="147" spans="1:8">
      <c r="A147" s="72"/>
      <c r="B147" s="72"/>
      <c r="C147" s="73"/>
      <c r="D147" s="73"/>
      <c r="E147" s="73"/>
      <c r="F147" s="73"/>
      <c r="G147" s="73"/>
      <c r="H147" s="74"/>
    </row>
    <row r="148" spans="1:8">
      <c r="A148" s="69"/>
      <c r="B148" s="69"/>
      <c r="C148" s="70"/>
      <c r="D148" s="70"/>
      <c r="E148" s="70"/>
      <c r="F148" s="70"/>
      <c r="G148" s="70"/>
      <c r="H148" s="71"/>
    </row>
    <row r="149" spans="1:8">
      <c r="A149" s="72"/>
      <c r="B149" s="72"/>
      <c r="C149" s="73"/>
      <c r="D149" s="73"/>
      <c r="E149" s="73"/>
      <c r="F149" s="73"/>
      <c r="G149" s="73"/>
      <c r="H149" s="74"/>
    </row>
    <row r="150" spans="1:8">
      <c r="A150" s="69"/>
      <c r="B150" s="69"/>
      <c r="C150" s="70"/>
      <c r="D150" s="70"/>
      <c r="E150" s="70"/>
      <c r="F150" s="70"/>
      <c r="G150" s="70"/>
      <c r="H150" s="71"/>
    </row>
    <row r="151" spans="1:8">
      <c r="A151" s="69"/>
      <c r="B151" s="75"/>
      <c r="C151" s="70"/>
      <c r="D151" s="70"/>
      <c r="E151" s="70"/>
      <c r="F151" s="70"/>
      <c r="G151" s="70"/>
      <c r="H151" s="71"/>
    </row>
    <row r="152" spans="1:8">
      <c r="A152" s="1"/>
      <c r="B152" s="3"/>
      <c r="C152" s="70"/>
      <c r="D152" s="70"/>
      <c r="E152" s="70"/>
      <c r="F152" s="70"/>
      <c r="G152" s="70"/>
      <c r="H152" s="74"/>
    </row>
    <row r="153" spans="1:8">
      <c r="A153" s="1"/>
      <c r="B153" s="80"/>
      <c r="C153" s="70"/>
      <c r="D153" s="70"/>
      <c r="E153" s="70"/>
      <c r="F153" s="70"/>
      <c r="G153" s="70"/>
      <c r="H153" s="74"/>
    </row>
    <row r="154" spans="1:8">
      <c r="A154" s="1"/>
      <c r="B154" s="80"/>
      <c r="C154" s="70"/>
      <c r="D154" s="70"/>
      <c r="E154" s="70"/>
      <c r="F154" s="70"/>
      <c r="G154" s="70"/>
      <c r="H154" s="74"/>
    </row>
    <row r="155" spans="1:8">
      <c r="A155" s="1"/>
      <c r="B155" s="3"/>
      <c r="C155" s="70"/>
      <c r="D155" s="70"/>
      <c r="E155" s="70"/>
      <c r="F155" s="70"/>
      <c r="G155" s="70"/>
      <c r="H155" s="74"/>
    </row>
    <row r="156" spans="1:8">
      <c r="A156" s="1"/>
      <c r="B156" s="3"/>
      <c r="C156" s="81"/>
      <c r="D156" s="81"/>
      <c r="E156" s="81"/>
      <c r="F156" s="81"/>
      <c r="G156" s="70"/>
      <c r="H156" s="74"/>
    </row>
    <row r="157" spans="1:8">
      <c r="A157" s="72"/>
      <c r="B157" s="72"/>
      <c r="C157" s="73"/>
      <c r="D157" s="73"/>
      <c r="E157" s="73"/>
      <c r="F157" s="73"/>
      <c r="G157" s="73"/>
      <c r="H157" s="74"/>
    </row>
    <row r="158" spans="1:8">
      <c r="A158" s="69"/>
      <c r="B158" s="69"/>
      <c r="C158" s="70"/>
      <c r="D158" s="70"/>
      <c r="E158" s="70"/>
      <c r="F158" s="70"/>
      <c r="G158" s="70"/>
      <c r="H158" s="71"/>
    </row>
    <row r="159" spans="1:8">
      <c r="A159" s="69"/>
      <c r="B159" s="69"/>
      <c r="C159" s="70"/>
      <c r="D159" s="70"/>
      <c r="E159" s="70"/>
      <c r="F159" s="70"/>
      <c r="G159" s="70"/>
      <c r="H159" s="71"/>
    </row>
    <row r="160" spans="1:8">
      <c r="A160" s="69"/>
      <c r="B160" s="69"/>
      <c r="C160" s="70"/>
      <c r="D160" s="70"/>
      <c r="E160" s="70"/>
      <c r="F160" s="70"/>
      <c r="G160" s="70"/>
      <c r="H160" s="74"/>
    </row>
    <row r="161" spans="1:8">
      <c r="A161" s="69"/>
      <c r="B161" s="1"/>
      <c r="C161" s="70"/>
      <c r="D161" s="70"/>
      <c r="E161" s="70"/>
      <c r="F161" s="70"/>
      <c r="G161" s="70"/>
      <c r="H161" s="71"/>
    </row>
    <row r="162" spans="1:8">
      <c r="A162" s="1"/>
      <c r="B162" s="3"/>
      <c r="C162" s="70"/>
      <c r="D162" s="70"/>
      <c r="E162" s="70"/>
      <c r="F162" s="70"/>
      <c r="G162" s="70"/>
      <c r="H162" s="74"/>
    </row>
    <row r="163" spans="1:8">
      <c r="A163" s="1"/>
      <c r="B163" s="1"/>
      <c r="C163" s="70"/>
      <c r="D163" s="70"/>
      <c r="E163" s="70"/>
      <c r="F163" s="70"/>
      <c r="G163" s="70"/>
      <c r="H163" s="71"/>
    </row>
    <row r="164" spans="1:8">
      <c r="A164" s="72"/>
      <c r="B164" s="72"/>
      <c r="C164" s="73"/>
      <c r="D164" s="73"/>
      <c r="E164" s="73"/>
      <c r="F164" s="73"/>
      <c r="G164" s="73"/>
      <c r="H164" s="74"/>
    </row>
    <row r="165" spans="1:8">
      <c r="A165" s="1"/>
      <c r="B165" s="3"/>
      <c r="C165" s="70"/>
      <c r="D165" s="70"/>
      <c r="E165" s="70"/>
      <c r="F165" s="70"/>
      <c r="G165" s="70"/>
      <c r="H165" s="74"/>
    </row>
    <row r="166" spans="1:8">
      <c r="A166" s="1"/>
      <c r="B166" s="1"/>
      <c r="C166" s="70"/>
      <c r="D166" s="70"/>
      <c r="E166" s="70"/>
      <c r="F166" s="70"/>
      <c r="G166" s="70"/>
      <c r="H166" s="71"/>
    </row>
    <row r="167" spans="1:8">
      <c r="A167" s="1"/>
      <c r="B167" s="3"/>
      <c r="C167" s="70"/>
      <c r="D167" s="70"/>
      <c r="E167" s="70"/>
      <c r="F167" s="70"/>
      <c r="G167" s="70"/>
      <c r="H167" s="71"/>
    </row>
    <row r="168" spans="1:8">
      <c r="A168" s="4"/>
      <c r="B168" s="4"/>
      <c r="C168" s="73"/>
      <c r="D168" s="73"/>
      <c r="E168" s="73"/>
      <c r="F168" s="73"/>
      <c r="G168" s="73"/>
      <c r="H168" s="74"/>
    </row>
    <row r="169" spans="1:8">
      <c r="A169" s="1"/>
      <c r="B169" s="1"/>
      <c r="C169" s="70"/>
      <c r="D169" s="70"/>
      <c r="E169" s="70"/>
      <c r="F169" s="70"/>
      <c r="G169" s="70"/>
      <c r="H169" s="74"/>
    </row>
    <row r="170" spans="1:8">
      <c r="A170" s="72"/>
      <c r="B170" s="72"/>
      <c r="C170" s="73"/>
      <c r="D170" s="73"/>
      <c r="E170" s="73"/>
      <c r="F170" s="73"/>
      <c r="G170" s="73"/>
      <c r="H170" s="74"/>
    </row>
    <row r="171" spans="1:8">
      <c r="A171" s="69"/>
      <c r="B171" s="69"/>
      <c r="C171" s="70"/>
      <c r="D171" s="70"/>
      <c r="E171" s="70"/>
      <c r="F171" s="70"/>
      <c r="G171" s="70"/>
      <c r="H171" s="71"/>
    </row>
    <row r="172" spans="1:8">
      <c r="A172" s="72"/>
      <c r="B172" s="72"/>
      <c r="C172" s="73"/>
      <c r="D172" s="73"/>
      <c r="E172" s="73"/>
      <c r="F172" s="73"/>
      <c r="G172" s="73"/>
      <c r="H172" s="74"/>
    </row>
    <row r="173" spans="1:8">
      <c r="A173" s="69"/>
      <c r="B173" s="69"/>
      <c r="C173" s="70"/>
      <c r="D173" s="70"/>
      <c r="E173" s="70"/>
      <c r="F173" s="70"/>
      <c r="G173" s="70"/>
      <c r="H173" s="71"/>
    </row>
    <row r="174" spans="1:8">
      <c r="A174" s="72"/>
      <c r="B174" s="72"/>
      <c r="C174" s="73"/>
      <c r="D174" s="73"/>
      <c r="E174" s="73"/>
      <c r="F174" s="73"/>
      <c r="G174" s="73"/>
      <c r="H174" s="74"/>
    </row>
    <row r="175" spans="1:8">
      <c r="A175" s="72"/>
      <c r="B175" s="72"/>
      <c r="C175" s="74"/>
      <c r="D175" s="74"/>
      <c r="E175" s="74"/>
      <c r="F175" s="74"/>
      <c r="G175" s="74"/>
      <c r="H175" s="74"/>
    </row>
  </sheetData>
  <mergeCells count="1">
    <mergeCell ref="M9:N9"/>
  </mergeCells>
  <pageMargins left="0.70866141732283472" right="0.1574803149606299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7"/>
  <sheetViews>
    <sheetView workbookViewId="0">
      <selection activeCell="A9" sqref="A1:H47"/>
    </sheetView>
  </sheetViews>
  <sheetFormatPr defaultRowHeight="11.25"/>
  <cols>
    <col min="1" max="1" width="6.85546875" style="5" customWidth="1"/>
    <col min="2" max="2" width="47.28515625" style="5" customWidth="1"/>
    <col min="3" max="3" width="18.5703125" style="5" customWidth="1"/>
    <col min="4" max="4" width="18.28515625" style="5" customWidth="1"/>
    <col min="5" max="5" width="16.7109375" style="5" customWidth="1"/>
    <col min="6" max="6" width="10.85546875" style="5" customWidth="1"/>
    <col min="7" max="7" width="10.140625" style="5" customWidth="1"/>
    <col min="8" max="16384" width="9.140625" style="5"/>
  </cols>
  <sheetData>
    <row r="1" spans="1:8">
      <c r="A1" s="18" t="s">
        <v>876</v>
      </c>
      <c r="B1" s="18"/>
      <c r="C1" s="19"/>
      <c r="D1" s="19"/>
      <c r="E1" s="19"/>
      <c r="F1" s="19"/>
      <c r="G1" s="19"/>
      <c r="H1" s="20"/>
    </row>
    <row r="2" spans="1:8">
      <c r="A2" s="21"/>
      <c r="B2" s="21"/>
      <c r="C2" s="20"/>
      <c r="D2" s="20"/>
      <c r="E2" s="20"/>
      <c r="F2" s="20"/>
      <c r="G2" s="22" t="s">
        <v>0</v>
      </c>
      <c r="H2" s="22"/>
    </row>
    <row r="3" spans="1:8" s="8" customFormat="1" ht="33.75">
      <c r="A3" s="23" t="s">
        <v>217</v>
      </c>
      <c r="B3" s="24" t="s">
        <v>682</v>
      </c>
      <c r="C3" s="2" t="s">
        <v>917</v>
      </c>
      <c r="D3" s="2" t="s">
        <v>960</v>
      </c>
      <c r="E3" s="6" t="s">
        <v>954</v>
      </c>
      <c r="F3" s="7" t="s">
        <v>918</v>
      </c>
      <c r="G3" s="2" t="s">
        <v>3</v>
      </c>
      <c r="H3" s="254" t="s">
        <v>931</v>
      </c>
    </row>
    <row r="4" spans="1:8">
      <c r="A4" s="25">
        <v>1</v>
      </c>
      <c r="B4" s="26">
        <v>2</v>
      </c>
      <c r="C4" s="27">
        <v>3</v>
      </c>
      <c r="D4" s="28">
        <v>4</v>
      </c>
      <c r="E4" s="28">
        <v>5</v>
      </c>
      <c r="F4" s="27">
        <v>6</v>
      </c>
      <c r="G4" s="27">
        <v>7</v>
      </c>
      <c r="H4" s="29"/>
    </row>
    <row r="5" spans="1:8">
      <c r="A5" s="30" t="s">
        <v>218</v>
      </c>
      <c r="B5" s="31" t="s">
        <v>219</v>
      </c>
      <c r="C5" s="32">
        <f>SUM(C6:C10)</f>
        <v>6334360</v>
      </c>
      <c r="D5" s="32">
        <f>SUM(D6:D10)</f>
        <v>6334360</v>
      </c>
      <c r="E5" s="32">
        <f>SUM(E6:E10)</f>
        <v>5015920.83</v>
      </c>
      <c r="F5" s="32">
        <f>E5/D5*100</f>
        <v>79.185913494023069</v>
      </c>
      <c r="G5" s="33">
        <f>E5/E$47</f>
        <v>0.26477634141454043</v>
      </c>
      <c r="H5" s="34"/>
    </row>
    <row r="6" spans="1:8">
      <c r="A6" s="35" t="s">
        <v>220</v>
      </c>
      <c r="B6" s="36" t="s">
        <v>221</v>
      </c>
      <c r="C6" s="37">
        <f>'Tab C'!H25+'Tab C'!H226+'Tab C'!H227+'Tab C'!H228+'Tab C'!H229+'Tab C'!H230+'Tab C'!H231+'Tab C'!H232+'Tab C'!H233+'Tab C'!H234+'Tab C'!H235+'Tab C'!H236+'Tab C'!H237+'Tab C'!H238+'Tab C'!H239+'Tab C'!H240+'Tab C'!H241+'Tab C'!H242+'Tab C'!H243+'Tab C'!H244+'Tab C'!H245+'Tab C'!H248+'Tab C'!H252+'Tab C'!H493+'Tab C'!H494+'Tab C'!H495+'Tab C'!H496+'Tab C'!H497+'Tab C'!H498+'Tab C'!H499+'Tab C'!H500+'Tab C'!H501+'Tab C'!H502+'Tab C'!H503</f>
        <v>1751560</v>
      </c>
      <c r="D6" s="37">
        <f>'Tab C'!I25+'Tab C'!I226+'Tab C'!I227+'Tab C'!I228+'Tab C'!I229+'Tab C'!I230+'Tab C'!I231+'Tab C'!I232+'Tab C'!I233+'Tab C'!I234+'Tab C'!I235+'Tab C'!I236+'Tab C'!I237+'Tab C'!I238+'Tab C'!I239+'Tab C'!I240+'Tab C'!I241+'Tab C'!I242+'Tab C'!I243+'Tab C'!I244+'Tab C'!I245+'Tab C'!I248+'Tab C'!I252+'Tab C'!I493+'Tab C'!I494+'Tab C'!I495+'Tab C'!I496+'Tab C'!I497+'Tab C'!I498+'Tab C'!I499+'Tab C'!I500+'Tab C'!I501+'Tab C'!I502+'Tab C'!I503</f>
        <v>1751560</v>
      </c>
      <c r="E6" s="264">
        <f>'Tab C'!J25+'Tab C'!J226+'Tab C'!J227+'Tab C'!J228+'Tab C'!J229+'Tab C'!J230+'Tab C'!J231+'Tab C'!J232+'Tab C'!J233+'Tab C'!J234+'Tab C'!J235+'Tab C'!J236+'Tab C'!J237+'Tab C'!J238+'Tab C'!J239+'Tab C'!J240+'Tab C'!J241+'Tab C'!J242+'Tab C'!J243+'Tab C'!J244+'Tab C'!J245+'Tab C'!J248+'Tab C'!J252+'Tab C'!J493+'Tab C'!J494+'Tab C'!J495+'Tab C'!J496+'Tab C'!J497+'Tab C'!J498+'Tab C'!J499+'Tab C'!J500+'Tab C'!J501+'Tab C'!J502+'Tab C'!J503</f>
        <v>1592340.6199999999</v>
      </c>
      <c r="F6" s="264">
        <f t="shared" ref="F6:F47" si="0">E6/D6*100</f>
        <v>90.909852931101412</v>
      </c>
      <c r="G6" s="265">
        <f>E6/E$47</f>
        <v>8.4055179086501036E-2</v>
      </c>
      <c r="H6" s="38"/>
    </row>
    <row r="7" spans="1:8">
      <c r="A7" s="35" t="s">
        <v>222</v>
      </c>
      <c r="B7" s="36" t="s">
        <v>223</v>
      </c>
      <c r="C7" s="37">
        <f>'Tab C'!H28+'Tab C'!H29+'Tab C'!H30+'Tab C'!H31+'Tab C'!H32+'Tab C'!H33+'Tab C'!H34+'Tab C'!H35+'Tab C'!H36+'Tab C'!H37+'Tab C'!H38+'Tab C'!H39+'Tab C'!H40+'Tab C'!H41</f>
        <v>865700</v>
      </c>
      <c r="D7" s="37">
        <f>'Tab C'!I28+'Tab C'!I29+'Tab C'!I30+'Tab C'!I31+'Tab C'!I32+'Tab C'!I33+'Tab C'!I34+'Tab C'!I35+'Tab C'!I36+'Tab C'!I37+'Tab C'!I38+'Tab C'!I39+'Tab C'!I40+'Tab C'!I41</f>
        <v>865700</v>
      </c>
      <c r="E7" s="264">
        <f>'Tab C'!J28+'Tab C'!J29+'Tab C'!J30+'Tab C'!J31+'Tab C'!J32+'Tab C'!J33+'Tab C'!J34+'Tab C'!J35+'Tab C'!J36+'Tab C'!J37+'Tab C'!J38+'Tab C'!J39+'Tab C'!J40+'Tab C'!J41</f>
        <v>704937.28</v>
      </c>
      <c r="F7" s="264">
        <f t="shared" si="0"/>
        <v>81.429742404990179</v>
      </c>
      <c r="G7" s="265">
        <f t="shared" ref="G7:G47" si="1">E7/E$47</f>
        <v>3.7211654699326163E-2</v>
      </c>
      <c r="H7" s="38"/>
    </row>
    <row r="8" spans="1:8">
      <c r="A8" s="35" t="s">
        <v>846</v>
      </c>
      <c r="B8" s="36" t="s">
        <v>225</v>
      </c>
      <c r="C8" s="37">
        <f>'Tab C'!H43+'Tab C'!H64</f>
        <v>57000</v>
      </c>
      <c r="D8" s="37">
        <f>'Tab C'!I43+'Tab C'!I64</f>
        <v>57000</v>
      </c>
      <c r="E8" s="264">
        <f>'Tab C'!J43+'Tab C'!J64</f>
        <v>66227.42</v>
      </c>
      <c r="F8" s="264">
        <f t="shared" si="0"/>
        <v>116.18845614035087</v>
      </c>
      <c r="G8" s="265">
        <f t="shared" si="1"/>
        <v>3.4959590797457147E-3</v>
      </c>
      <c r="H8" s="38"/>
    </row>
    <row r="9" spans="1:8">
      <c r="A9" s="35" t="s">
        <v>226</v>
      </c>
      <c r="B9" s="36" t="s">
        <v>227</v>
      </c>
      <c r="C9" s="37">
        <f>'Tab C'!H47+'Tab C'!H48+'Tab C'!H49+'Tab C'!H50+'Tab C'!H51+'Tab C'!H52+'Tab C'!H53+'Tab C'!H54+'Tab C'!H55+'Tab C'!H56+'Tab C'!H57+'Tab C'!H58+'Tab C'!H59+'Tab C'!H60+'Tab C'!H61+'Tab C'!H62+'Tab C'!H63+'Tab C'!H67+'Tab C'!H156-'Tab C'!H155+'Tab C'!H522</f>
        <v>2784500</v>
      </c>
      <c r="D9" s="37">
        <f>'Tab C'!I47+'Tab C'!I48+'Tab C'!I49+'Tab C'!I50+'Tab C'!I51+'Tab C'!I52+'Tab C'!I53+'Tab C'!I54+'Tab C'!I55+'Tab C'!I56+'Tab C'!I57+'Tab C'!I58+'Tab C'!I59+'Tab C'!I60+'Tab C'!I61+'Tab C'!I62+'Tab C'!I63+'Tab C'!I67+'Tab C'!I156-'Tab C'!I155+'Tab C'!I522</f>
        <v>2784500</v>
      </c>
      <c r="E9" s="264">
        <f>'Tab C'!J47+'Tab C'!J48+'Tab C'!J49+'Tab C'!J50+'Tab C'!J51+'Tab C'!J52+'Tab C'!J53+'Tab C'!J54+'Tab C'!J55+'Tab C'!J56+'Tab C'!J57+'Tab C'!J58+'Tab C'!J59+'Tab C'!J60+'Tab C'!J61+'Tab C'!J62+'Tab C'!J63+'Tab C'!J67+'Tab C'!J156-'Tab C'!J155+'Tab C'!J522</f>
        <v>1802342.0699999998</v>
      </c>
      <c r="F9" s="264">
        <f t="shared" si="0"/>
        <v>64.727673550008973</v>
      </c>
      <c r="G9" s="265">
        <f t="shared" si="1"/>
        <v>9.5140564503708377E-2</v>
      </c>
      <c r="H9" s="38"/>
    </row>
    <row r="10" spans="1:8">
      <c r="A10" s="35" t="s">
        <v>228</v>
      </c>
      <c r="B10" s="36" t="s">
        <v>229</v>
      </c>
      <c r="C10" s="37">
        <f>'Tab C'!H199+'Tab C'!H222+'Tab C'!H284+'Tab C'!H285+'Tab C'!H294+'Tab C'!H328+'Tab C'!H329+'Tab C'!H462+'Tab C'!H467</f>
        <v>875600</v>
      </c>
      <c r="D10" s="37">
        <f>'Tab C'!I199+'Tab C'!I222+'Tab C'!I284+'Tab C'!I285+'Tab C'!I294+'Tab C'!I328+'Tab C'!I329+'Tab C'!I462+'Tab C'!I467</f>
        <v>875600</v>
      </c>
      <c r="E10" s="264">
        <f>'Tab C'!J199+'Tab C'!J222+'Tab C'!J284+'Tab C'!J285+'Tab C'!J294+'Tab C'!J328+'Tab C'!J329+'Tab C'!J462+'Tab C'!J467</f>
        <v>850073.44000000006</v>
      </c>
      <c r="F10" s="264">
        <f t="shared" si="0"/>
        <v>97.084677935130202</v>
      </c>
      <c r="G10" s="265">
        <f t="shared" si="1"/>
        <v>4.4872984045259114E-2</v>
      </c>
      <c r="H10" s="38"/>
    </row>
    <row r="11" spans="1:8">
      <c r="A11" s="30" t="s">
        <v>230</v>
      </c>
      <c r="B11" s="31" t="s">
        <v>231</v>
      </c>
      <c r="C11" s="32">
        <f>SUM(C12:C13)</f>
        <v>1946630</v>
      </c>
      <c r="D11" s="32">
        <f>SUM(D12:D13)</f>
        <v>1946630</v>
      </c>
      <c r="E11" s="32">
        <f>SUM(E12:E13)</f>
        <v>1415719.93</v>
      </c>
      <c r="F11" s="32">
        <f t="shared" si="0"/>
        <v>72.726708722253335</v>
      </c>
      <c r="G11" s="33">
        <f t="shared" si="1"/>
        <v>7.4731870026953612E-2</v>
      </c>
      <c r="H11" s="34"/>
    </row>
    <row r="12" spans="1:8">
      <c r="A12" s="35" t="s">
        <v>232</v>
      </c>
      <c r="B12" s="36" t="s">
        <v>233</v>
      </c>
      <c r="C12" s="264">
        <f>'Tab C'!H429++'Tab C'!H430+'Tab C'!H431+'Tab C'!H432+'Tab C'!H433+'Tab C'!H434+'Tab C'!H435+'Tab C'!H436+'Tab C'!H437+'Tab C'!H438+'Tab C'!H439+'Tab C'!H440+'Tab C'!H441+'Tab C'!H442+'Tab C'!H443+'Tab C'!H444+'Tab C'!H445+'Tab C'!H446+'Tab C'!H447+'Tab C'!H448+'Tab C'!H450+'Tab C'!H451+'Tab C'!H452+'Tab C'!H465+'Tab C'!H489+'Tab C'!H464</f>
        <v>1083500</v>
      </c>
      <c r="D12" s="264">
        <f>'Tab C'!I429++'Tab C'!I430+'Tab C'!I431+'Tab C'!I432+'Tab C'!I433+'Tab C'!I434+'Tab C'!I435+'Tab C'!I436+'Tab C'!I437+'Tab C'!I438+'Tab C'!I439+'Tab C'!I440+'Tab C'!I441+'Tab C'!I442+'Tab C'!I443+'Tab C'!I444+'Tab C'!I445+'Tab C'!I446+'Tab C'!I447+'Tab C'!I448+'Tab C'!I450+'Tab C'!I451+'Tab C'!I452+'Tab C'!I465+'Tab C'!I489+'Tab C'!I464</f>
        <v>1083500</v>
      </c>
      <c r="E12" s="264">
        <f>'Tab C'!J429++'Tab C'!J430+'Tab C'!J431+'Tab C'!J432+'Tab C'!J433+'Tab C'!J434+'Tab C'!J435+'Tab C'!J436+'Tab C'!J437+'Tab C'!J438+'Tab C'!J439+'Tab C'!J440+'Tab C'!J441+'Tab C'!J442+'Tab C'!J443+'Tab C'!J444+'Tab C'!J445+'Tab C'!J446+'Tab C'!J447+'Tab C'!J448+'Tab C'!J450+'Tab C'!J451+'Tab C'!J452+'Tab C'!J465+'Tab C'!J489+'Tab C'!J464</f>
        <v>905036.75</v>
      </c>
      <c r="F12" s="264">
        <f t="shared" si="0"/>
        <v>83.529003230272266</v>
      </c>
      <c r="G12" s="265">
        <f t="shared" si="1"/>
        <v>4.7774342465191195E-2</v>
      </c>
      <c r="H12" s="38"/>
    </row>
    <row r="13" spans="1:8">
      <c r="A13" s="35" t="s">
        <v>234</v>
      </c>
      <c r="B13" s="36" t="s">
        <v>235</v>
      </c>
      <c r="C13" s="264">
        <f>'Tab C'!H449+'Tab C'!H453+'Tab C'!H454+'Tab C'!H455+'Tab C'!H456+'Tab C'!H457+'Tab C'!H458+'Tab C'!H459+'Tab C'!H460+'Tab C'!H471+'Tab C'!H472+'Tab C'!H473+'Tab C'!H474+'Tab C'!H475+'Tab C'!H476+'Tab C'!H477+'Tab C'!H478+'Tab C'!H479+'Tab C'!H480+'Tab C'!H481+'Tab C'!H482+'Tab C'!H483+'Tab C'!H484+'Tab C'!H486</f>
        <v>863130</v>
      </c>
      <c r="D13" s="264">
        <f>'Tab C'!I449+'Tab C'!I453+'Tab C'!I454+'Tab C'!I455+'Tab C'!I456+'Tab C'!I457+'Tab C'!I458+'Tab C'!I459+'Tab C'!I460+'Tab C'!I471+'Tab C'!I472+'Tab C'!I473+'Tab C'!I474+'Tab C'!I475+'Tab C'!I476+'Tab C'!I477+'Tab C'!I478+'Tab C'!I479+'Tab C'!I480+'Tab C'!I481+'Tab C'!I482+'Tab C'!I483+'Tab C'!I484+'Tab C'!I486</f>
        <v>863130</v>
      </c>
      <c r="E13" s="264">
        <f>'Tab C'!J449+'Tab C'!J453+'Tab C'!J454+'Tab C'!J455+'Tab C'!J456+'Tab C'!J457+'Tab C'!J458+'Tab C'!J459+'Tab C'!J460+'Tab C'!J471+'Tab C'!J472+'Tab C'!J473+'Tab C'!J474+'Tab C'!J475+'Tab C'!J476+'Tab C'!J477+'Tab C'!J478+'Tab C'!J479+'Tab C'!J480+'Tab C'!J481+'Tab C'!J482+'Tab C'!J483+'Tab C'!J484+'Tab C'!J486</f>
        <v>510683.17999999993</v>
      </c>
      <c r="F13" s="264">
        <f t="shared" si="0"/>
        <v>59.166426841843055</v>
      </c>
      <c r="G13" s="265">
        <f t="shared" si="1"/>
        <v>2.6957527561762409E-2</v>
      </c>
      <c r="H13" s="38"/>
    </row>
    <row r="14" spans="1:8">
      <c r="A14" s="30" t="s">
        <v>236</v>
      </c>
      <c r="B14" s="31" t="s">
        <v>237</v>
      </c>
      <c r="C14" s="32">
        <f>SUM(C15:C16)</f>
        <v>309600</v>
      </c>
      <c r="D14" s="32">
        <f>SUM(D15:D16)</f>
        <v>309600</v>
      </c>
      <c r="E14" s="32">
        <f>SUM(E15:E16)</f>
        <v>205994.57999999996</v>
      </c>
      <c r="F14" s="32">
        <f t="shared" si="0"/>
        <v>66.535717054263557</v>
      </c>
      <c r="G14" s="33">
        <f t="shared" si="1"/>
        <v>1.0873874028754327E-2</v>
      </c>
      <c r="H14" s="34"/>
    </row>
    <row r="15" spans="1:8">
      <c r="A15" s="35" t="s">
        <v>238</v>
      </c>
      <c r="B15" s="39" t="s">
        <v>239</v>
      </c>
      <c r="C15" s="37">
        <f>'Tab C'!H461</f>
        <v>22000</v>
      </c>
      <c r="D15" s="37">
        <f>'Tab C'!I461</f>
        <v>22000</v>
      </c>
      <c r="E15" s="264">
        <f>'Tab C'!J461</f>
        <v>22000</v>
      </c>
      <c r="F15" s="264">
        <f t="shared" si="0"/>
        <v>100</v>
      </c>
      <c r="G15" s="265">
        <f t="shared" si="1"/>
        <v>1.1613180727016955E-3</v>
      </c>
      <c r="H15" s="38"/>
    </row>
    <row r="16" spans="1:8">
      <c r="A16" s="35" t="s">
        <v>240</v>
      </c>
      <c r="B16" s="36" t="s">
        <v>642</v>
      </c>
      <c r="C16" s="37">
        <f>'Tab C'!H87</f>
        <v>287600</v>
      </c>
      <c r="D16" s="37">
        <f>'Tab C'!I87</f>
        <v>287600</v>
      </c>
      <c r="E16" s="264">
        <f>'Tab C'!J87</f>
        <v>183994.57999999996</v>
      </c>
      <c r="F16" s="264">
        <f t="shared" si="0"/>
        <v>63.975862308762153</v>
      </c>
      <c r="G16" s="265">
        <f t="shared" si="1"/>
        <v>9.7125559560526323E-3</v>
      </c>
      <c r="H16" s="38"/>
    </row>
    <row r="17" spans="1:11">
      <c r="A17" s="30" t="s">
        <v>241</v>
      </c>
      <c r="B17" s="31" t="s">
        <v>242</v>
      </c>
      <c r="C17" s="32">
        <f>SUM(C18:C23)</f>
        <v>2100100</v>
      </c>
      <c r="D17" s="32">
        <f>SUM(D18:D23)</f>
        <v>2100100</v>
      </c>
      <c r="E17" s="32">
        <f>SUM(E18:E23)</f>
        <v>1587994.7000000002</v>
      </c>
      <c r="F17" s="32">
        <f t="shared" si="0"/>
        <v>75.615194514546928</v>
      </c>
      <c r="G17" s="33">
        <f t="shared" si="1"/>
        <v>8.3825770202932165E-2</v>
      </c>
      <c r="H17" s="34"/>
    </row>
    <row r="18" spans="1:11">
      <c r="A18" s="35" t="s">
        <v>243</v>
      </c>
      <c r="B18" s="39" t="s">
        <v>244</v>
      </c>
      <c r="C18" s="37">
        <f>'Tab C'!H179+'Tab C'!H180+'Tab C'!H188+'Tab C'!H191+'Tab C'!H195+'Tab C'!H272+'Tab C'!H190</f>
        <v>441000</v>
      </c>
      <c r="D18" s="37">
        <f>'Tab C'!I179+'Tab C'!I180+'Tab C'!I188+'Tab C'!I191+'Tab C'!I195+'Tab C'!I272+'Tab C'!I190</f>
        <v>441000</v>
      </c>
      <c r="E18" s="264">
        <f>'Tab C'!J179+'Tab C'!J180+'Tab C'!J188+'Tab C'!J191+'Tab C'!J195+'Tab C'!J272+'Tab C'!J190</f>
        <v>410297.18</v>
      </c>
      <c r="F18" s="264">
        <f t="shared" si="0"/>
        <v>93.037909297052153</v>
      </c>
      <c r="G18" s="265">
        <f t="shared" si="1"/>
        <v>2.1658433196024576E-2</v>
      </c>
      <c r="H18" s="38"/>
    </row>
    <row r="19" spans="1:11">
      <c r="A19" s="35" t="s">
        <v>698</v>
      </c>
      <c r="B19" s="39" t="s">
        <v>699</v>
      </c>
      <c r="C19" s="37">
        <f>'Tab C'!H192</f>
        <v>1500</v>
      </c>
      <c r="D19" s="37">
        <f>'Tab C'!I192</f>
        <v>1500</v>
      </c>
      <c r="E19" s="264">
        <f>'Tab C'!J192</f>
        <v>0</v>
      </c>
      <c r="F19" s="264">
        <f t="shared" si="0"/>
        <v>0</v>
      </c>
      <c r="G19" s="265">
        <f t="shared" si="1"/>
        <v>0</v>
      </c>
      <c r="H19" s="38"/>
    </row>
    <row r="20" spans="1:11">
      <c r="A20" s="35" t="s">
        <v>847</v>
      </c>
      <c r="B20" s="40" t="s">
        <v>246</v>
      </c>
      <c r="C20" s="37">
        <f>'Tab C'!H203+'Tab C'!H204+'Tab C'!H205+'Tab C'!H206+'Tab C'!H207+'Tab C'!H273+'Tab C'!H275+'Tab C'!H276+'Tab C'!H277+'Tab C'!H278+'Tab C'!H311</f>
        <v>689000</v>
      </c>
      <c r="D20" s="37">
        <f>'Tab C'!I203+'Tab C'!I204+'Tab C'!I205+'Tab C'!I206+'Tab C'!I207+'Tab C'!I273+'Tab C'!I275+'Tab C'!I276+'Tab C'!I277+'Tab C'!I278+'Tab C'!I311</f>
        <v>689000</v>
      </c>
      <c r="E20" s="264">
        <f>'Tab C'!J203+'Tab C'!J204+'Tab C'!J205+'Tab C'!J206+'Tab C'!J207+'Tab C'!J273+'Tab C'!J275+'Tab C'!J276+'Tab C'!J277+'Tab C'!J278+'Tab C'!J311</f>
        <v>451675.53000000009</v>
      </c>
      <c r="F20" s="264">
        <f t="shared" si="0"/>
        <v>65.555229317851968</v>
      </c>
      <c r="G20" s="265">
        <f t="shared" si="1"/>
        <v>2.3842679817550772E-2</v>
      </c>
      <c r="H20" s="38"/>
    </row>
    <row r="21" spans="1:11">
      <c r="A21" s="35" t="s">
        <v>893</v>
      </c>
      <c r="B21" s="40" t="s">
        <v>894</v>
      </c>
      <c r="C21" s="37">
        <f>'Tab C'!H397</f>
        <v>24000</v>
      </c>
      <c r="D21" s="37">
        <f>'Tab C'!I397</f>
        <v>24000</v>
      </c>
      <c r="E21" s="264">
        <f>'Tab C'!J397</f>
        <v>24000</v>
      </c>
      <c r="F21" s="264">
        <f t="shared" si="0"/>
        <v>100</v>
      </c>
      <c r="G21" s="265">
        <f t="shared" si="1"/>
        <v>1.2668924429473042E-3</v>
      </c>
      <c r="H21" s="38"/>
    </row>
    <row r="22" spans="1:11">
      <c r="A22" s="35" t="s">
        <v>247</v>
      </c>
      <c r="B22" s="36" t="s">
        <v>248</v>
      </c>
      <c r="C22" s="37">
        <f>'Tab C'!H198+'Tab C'!H350+'Tab C'!H401+'Tab C'!H400+'Tab C'!H402+'Tab C'!H411+'Tab C'!H197+'Tab C'!H412</f>
        <v>194000</v>
      </c>
      <c r="D22" s="37">
        <f>'Tab C'!I198+'Tab C'!I350+'Tab C'!I401+'Tab C'!I400+'Tab C'!I402+'Tab C'!I411+'Tab C'!I197+'Tab C'!I412</f>
        <v>194000</v>
      </c>
      <c r="E22" s="264">
        <f>'Tab C'!J198+'Tab C'!J350+'Tab C'!J401+'Tab C'!J400+'Tab C'!J402+'Tab C'!J411+'Tab C'!J197+'Tab C'!J412</f>
        <v>96000</v>
      </c>
      <c r="F22" s="264">
        <f t="shared" si="0"/>
        <v>49.484536082474229</v>
      </c>
      <c r="G22" s="265">
        <f t="shared" si="1"/>
        <v>5.0675697717892168E-3</v>
      </c>
      <c r="H22" s="38"/>
    </row>
    <row r="23" spans="1:11">
      <c r="A23" s="35" t="s">
        <v>249</v>
      </c>
      <c r="B23" s="36" t="s">
        <v>250</v>
      </c>
      <c r="C23" s="37">
        <f>'Tab C'!H159+'Tab C'!H160+'Tab C'!H161+'Tab C'!H162++'Tab C'!H163+'Tab C'!H164+'Tab C'!H165+'Tab C'!H166+'Tab C'!H167+'Tab C'!H168+'Tab C'!H183+'Tab C'!H187+'Tab C'!H189+'Tab C'!H193+'Tab C'!H170+'Tab C'!H194+'Tab C'!H196</f>
        <v>750600</v>
      </c>
      <c r="D23" s="37">
        <f>'Tab C'!I159+'Tab C'!I160+'Tab C'!I161+'Tab C'!I162++'Tab C'!I163+'Tab C'!I164+'Tab C'!I165+'Tab C'!I166+'Tab C'!I167+'Tab C'!I168+'Tab C'!I183+'Tab C'!I187+'Tab C'!I189+'Tab C'!I193+'Tab C'!I170+'Tab C'!I194+'Tab C'!I196</f>
        <v>750600</v>
      </c>
      <c r="E23" s="264">
        <f>'Tab C'!J159+'Tab C'!J160+'Tab C'!J161+'Tab C'!J162++'Tab C'!J163+'Tab C'!J164+'Tab C'!J165+'Tab C'!J166+'Tab C'!J167+'Tab C'!J168+'Tab C'!J183+'Tab C'!J187+'Tab C'!J189+'Tab C'!J193+'Tab C'!J170+'Tab C'!J194+'Tab C'!J196</f>
        <v>606021.99</v>
      </c>
      <c r="F23" s="264">
        <f t="shared" si="0"/>
        <v>80.738341326938439</v>
      </c>
      <c r="G23" s="265">
        <f t="shared" si="1"/>
        <v>3.1990194974620287E-2</v>
      </c>
      <c r="H23" s="38"/>
    </row>
    <row r="24" spans="1:11">
      <c r="A24" s="30" t="s">
        <v>848</v>
      </c>
      <c r="B24" s="31" t="s">
        <v>251</v>
      </c>
      <c r="C24" s="32">
        <f>SUM(C25:C25)</f>
        <v>250000</v>
      </c>
      <c r="D24" s="32">
        <f>SUM(D25:D25)</f>
        <v>250000</v>
      </c>
      <c r="E24" s="32">
        <f>SUM(E25:E25)</f>
        <v>250000</v>
      </c>
      <c r="F24" s="32">
        <f t="shared" si="0"/>
        <v>100</v>
      </c>
      <c r="G24" s="33">
        <f t="shared" si="1"/>
        <v>1.3196796280701086E-2</v>
      </c>
      <c r="H24" s="34"/>
      <c r="K24" s="262"/>
    </row>
    <row r="25" spans="1:11">
      <c r="A25" s="35" t="s">
        <v>849</v>
      </c>
      <c r="B25" s="36" t="s">
        <v>253</v>
      </c>
      <c r="C25" s="37">
        <f>'Tab C'!H282</f>
        <v>250000</v>
      </c>
      <c r="D25" s="37">
        <f>'Tab C'!I282</f>
        <v>250000</v>
      </c>
      <c r="E25" s="264">
        <f>'Tab C'!J282</f>
        <v>250000</v>
      </c>
      <c r="F25" s="264">
        <f t="shared" si="0"/>
        <v>100</v>
      </c>
      <c r="G25" s="265">
        <f t="shared" si="1"/>
        <v>1.3196796280701086E-2</v>
      </c>
      <c r="H25" s="34"/>
    </row>
    <row r="26" spans="1:11">
      <c r="A26" s="30" t="s">
        <v>254</v>
      </c>
      <c r="B26" s="31" t="s">
        <v>255</v>
      </c>
      <c r="C26" s="32">
        <f>SUM(C27:C29)</f>
        <v>10647179</v>
      </c>
      <c r="D26" s="32">
        <f>SUM(D27:D29)</f>
        <v>10647179</v>
      </c>
      <c r="E26" s="32">
        <f>SUM(E27:E29)</f>
        <v>5834895.2400000002</v>
      </c>
      <c r="F26" s="32">
        <f t="shared" si="0"/>
        <v>54.802264900402264</v>
      </c>
      <c r="G26" s="33">
        <f t="shared" si="1"/>
        <v>0.30800769520604993</v>
      </c>
      <c r="H26" s="34"/>
    </row>
    <row r="27" spans="1:11">
      <c r="A27" s="35" t="s">
        <v>256</v>
      </c>
      <c r="B27" s="40" t="s">
        <v>257</v>
      </c>
      <c r="C27" s="37">
        <f>'Tab C'!H202+'Tab C'!H201+'Tab C'!H210+'Tab C'!H211+'Tab C'!H212+'Tab C'!H213+'Tab C'!H214+'Tab C'!H316</f>
        <v>3618279</v>
      </c>
      <c r="D27" s="37">
        <f>'Tab C'!I202+'Tab C'!I201+'Tab C'!I210+'Tab C'!I211+'Tab C'!I212+'Tab C'!I213+'Tab C'!I214+'Tab C'!I316</f>
        <v>3618279</v>
      </c>
      <c r="E27" s="37">
        <f>'Tab C'!J202+'Tab C'!J201+'Tab C'!J210+'Tab C'!J211+'Tab C'!J212+'Tab C'!J213+'Tab C'!J214+'Tab C'!J316</f>
        <v>1504080.14</v>
      </c>
      <c r="F27" s="264">
        <f t="shared" si="0"/>
        <v>41.56893760818334</v>
      </c>
      <c r="G27" s="265">
        <f t="shared" si="1"/>
        <v>7.9396156789713471E-2</v>
      </c>
      <c r="H27" s="38"/>
    </row>
    <row r="28" spans="1:11">
      <c r="A28" s="35" t="s">
        <v>258</v>
      </c>
      <c r="B28" s="36" t="s">
        <v>259</v>
      </c>
      <c r="C28" s="37">
        <f>'Tab C'!H266+'Tab C'!H270+'Tab C'!H292+'Tab C'!H281</f>
        <v>180500</v>
      </c>
      <c r="D28" s="37">
        <f>'Tab C'!I266+'Tab C'!I270+'Tab C'!I292+'Tab C'!I281</f>
        <v>180500</v>
      </c>
      <c r="E28" s="37">
        <f>'Tab C'!J266+'Tab C'!J270+'Tab C'!J292+'Tab C'!J281</f>
        <v>147759.6</v>
      </c>
      <c r="F28" s="264">
        <f t="shared" si="0"/>
        <v>81.861274238227153</v>
      </c>
      <c r="G28" s="265">
        <f t="shared" si="1"/>
        <v>7.7998133588715211E-3</v>
      </c>
      <c r="H28" s="38"/>
    </row>
    <row r="29" spans="1:11">
      <c r="A29" s="35" t="s">
        <v>260</v>
      </c>
      <c r="B29" s="36" t="s">
        <v>850</v>
      </c>
      <c r="C29" s="37">
        <f>'Tab C'!H42+'Tab C'!H66+'Tab C'!H155+'Tab C'!H171+'Tab C'!H172+'Tab C'!H173+'Tab C'!H174+'Tab C'!H175+'Tab C'!H178+'Tab C'!H181+'Tab C'!H182+'Tab C'!H184+'Tab C'!H186+'Tab C'!H215+'Tab C'!H216+'Tab C'!H217+'Tab C'!H218+'Tab C'!H219+'Tab C'!H220+'Tab C'!H256+'Tab C'!H257+'Tab C'!H258+'Tab C'!H259+'Tab C'!H260+'Tab C'!H261+'Tab C'!H262+'Tab C'!H263+'Tab C'!H264+'Tab C'!H265+'Tab C'!H267+'Tab C'!H268+'Tab C'!H269+'Tab C'!H271+'Tab C'!H274+'Tab C'!H279+'Tab C'!H283+'Tab C'!H287+'Tab C'!H288+'Tab C'!H289+'Tab C'!H299+'Tab C'!H300+'Tab C'!H301+'Tab C'!H303+'Tab C'!H305+'Tab C'!H306+'Tab C'!H307+'Tab C'!H309+'Tab C'!H310+'Tab C'!H312+'Tab C'!H313+'Tab C'!H314+'Tab C'!H317+'Tab C'!H318+'Tab C'!H319+'Tab C'!H320+'Tab C'!H321+'Tab C'!H322+'Tab C'!H323+'Tab C'!H325+'Tab C'!H326+'Tab C'!H349+'Tab C'!H169+'Tab C'!H176+'Tab C'!H177+'Tab C'!H185+'Tab C'!H280+'Tab C'!H298+'Tab C'!H324+'Tab C'!H302+'Tab C'!H304+'Tab C'!H315</f>
        <v>6848400</v>
      </c>
      <c r="D29" s="37">
        <f>'Tab C'!I42+'Tab C'!I66+'Tab C'!I155+'Tab C'!I171+'Tab C'!I172+'Tab C'!I173+'Tab C'!I174+'Tab C'!I175+'Tab C'!I178+'Tab C'!I181+'Tab C'!I182+'Tab C'!I184+'Tab C'!I186+'Tab C'!I215+'Tab C'!I216+'Tab C'!I217+'Tab C'!I218+'Tab C'!I219+'Tab C'!I220+'Tab C'!I256+'Tab C'!I257+'Tab C'!I258+'Tab C'!I259+'Tab C'!I260+'Tab C'!I261+'Tab C'!I262+'Tab C'!I263+'Tab C'!I264+'Tab C'!I265+'Tab C'!I267+'Tab C'!I268+'Tab C'!I269+'Tab C'!I271+'Tab C'!I274+'Tab C'!I279+'Tab C'!I283+'Tab C'!I287+'Tab C'!I288+'Tab C'!I289+'Tab C'!I299+'Tab C'!I300+'Tab C'!I301+'Tab C'!I303+'Tab C'!I305+'Tab C'!I306+'Tab C'!I307+'Tab C'!I309+'Tab C'!I310+'Tab C'!I312+'Tab C'!I313+'Tab C'!I314+'Tab C'!I317+'Tab C'!I318+'Tab C'!I319+'Tab C'!I320+'Tab C'!I321+'Tab C'!I322+'Tab C'!I323+'Tab C'!I325+'Tab C'!I326+'Tab C'!I349+'Tab C'!I169+'Tab C'!I176+'Tab C'!I177+'Tab C'!I185+'Tab C'!I280+'Tab C'!I298+'Tab C'!I324+'Tab C'!I302+'Tab C'!I304+'Tab C'!I315</f>
        <v>6848400</v>
      </c>
      <c r="E29" s="37">
        <f>'Tab C'!J42+'Tab C'!J66+'Tab C'!J155+'Tab C'!J171+'Tab C'!J172+'Tab C'!J173+'Tab C'!J174+'Tab C'!J175+'Tab C'!J178+'Tab C'!J181+'Tab C'!J182+'Tab C'!J184+'Tab C'!J186+'Tab C'!J215+'Tab C'!J216+'Tab C'!J217+'Tab C'!J218+'Tab C'!J219+'Tab C'!J220+'Tab C'!J256+'Tab C'!J257+'Tab C'!J258+'Tab C'!J259+'Tab C'!J260+'Tab C'!J261+'Tab C'!J262+'Tab C'!J263+'Tab C'!J264+'Tab C'!J265+'Tab C'!J267+'Tab C'!J268+'Tab C'!J269+'Tab C'!J271+'Tab C'!J274+'Tab C'!J279+'Tab C'!J283+'Tab C'!J287+'Tab C'!J288+'Tab C'!J289+'Tab C'!J299+'Tab C'!J300+'Tab C'!J301+'Tab C'!J303+'Tab C'!J305+'Tab C'!J306+'Tab C'!J307+'Tab C'!J309+'Tab C'!J310+'Tab C'!J312+'Tab C'!J313+'Tab C'!J314+'Tab C'!J317+'Tab C'!J318+'Tab C'!J319+'Tab C'!J320+'Tab C'!J321+'Tab C'!J322+'Tab C'!J323+'Tab C'!J325+'Tab C'!J326+'Tab C'!J349+'Tab C'!J169+'Tab C'!J176+'Tab C'!J177+'Tab C'!J185+'Tab C'!J280+'Tab C'!J298+'Tab C'!J324+'Tab C'!J302+'Tab C'!J304+'Tab C'!J315</f>
        <v>4183055.5</v>
      </c>
      <c r="F29" s="264">
        <f t="shared" si="0"/>
        <v>61.080770690964314</v>
      </c>
      <c r="G29" s="265">
        <f t="shared" si="1"/>
        <v>0.22081172505746488</v>
      </c>
      <c r="H29" s="38"/>
    </row>
    <row r="30" spans="1:11">
      <c r="A30" s="30" t="s">
        <v>261</v>
      </c>
      <c r="B30" s="31" t="s">
        <v>262</v>
      </c>
      <c r="C30" s="32">
        <f>SUM(C31)</f>
        <v>0</v>
      </c>
      <c r="D30" s="32">
        <f>SUM(D31)</f>
        <v>0</v>
      </c>
      <c r="E30" s="32">
        <f>SUM(E31)</f>
        <v>0</v>
      </c>
      <c r="F30" s="266" t="e">
        <f t="shared" si="0"/>
        <v>#DIV/0!</v>
      </c>
      <c r="G30" s="33">
        <f t="shared" si="1"/>
        <v>0</v>
      </c>
      <c r="H30" s="34"/>
    </row>
    <row r="31" spans="1:11">
      <c r="A31" s="35" t="s">
        <v>263</v>
      </c>
      <c r="B31" s="39" t="s">
        <v>264</v>
      </c>
      <c r="C31" s="37">
        <f>'Tab C'!H403+'Tab C'!H404+'Tab C'!H405</f>
        <v>0</v>
      </c>
      <c r="D31" s="264">
        <f>'Tab C'!I403+'Tab C'!I404+'Tab C'!I405</f>
        <v>0</v>
      </c>
      <c r="E31" s="264">
        <f>'Tab C'!J403+'Tab C'!J404+'Tab C'!J405</f>
        <v>0</v>
      </c>
      <c r="F31" s="267" t="e">
        <f t="shared" si="0"/>
        <v>#DIV/0!</v>
      </c>
      <c r="G31" s="265">
        <f t="shared" si="1"/>
        <v>0</v>
      </c>
      <c r="H31" s="38"/>
    </row>
    <row r="32" spans="1:11">
      <c r="A32" s="30" t="s">
        <v>265</v>
      </c>
      <c r="B32" s="41" t="s">
        <v>266</v>
      </c>
      <c r="C32" s="32">
        <f>SUM(C33:C36)</f>
        <v>2233170</v>
      </c>
      <c r="D32" s="32">
        <f>SUM(D33:D36)</f>
        <v>2233170</v>
      </c>
      <c r="E32" s="32">
        <f>SUM(E33:E36)</f>
        <v>1637589.8499999999</v>
      </c>
      <c r="F32" s="32">
        <f t="shared" si="0"/>
        <v>73.330281617610837</v>
      </c>
      <c r="G32" s="33">
        <f t="shared" si="1"/>
        <v>8.6443758567175386E-2</v>
      </c>
      <c r="H32" s="42"/>
    </row>
    <row r="33" spans="1:8">
      <c r="A33" s="35" t="s">
        <v>267</v>
      </c>
      <c r="B33" s="40" t="s">
        <v>268</v>
      </c>
      <c r="C33" s="37">
        <f>'Tab C'!H208+'Tab C'!H382+'Tab C'!H383+'Tab C'!H384+'Tab C'!H385+'Tab C'!H386+'Tab C'!H387+'Tab C'!H388+'Tab C'!H390+'Tab C'!H416+'Tab C'!H422+'Tab C'!H423+'Tab C'!H424+'Tab C'!H290+'Tab C'!H291+'Tab C'!H209+'Tab C'!H389</f>
        <v>1110800</v>
      </c>
      <c r="D33" s="37">
        <f>'Tab C'!I208+'Tab C'!I382+'Tab C'!I383+'Tab C'!I384+'Tab C'!I385+'Tab C'!I386+'Tab C'!I387+'Tab C'!I388+'Tab C'!I390+'Tab C'!I416+'Tab C'!I422+'Tab C'!I423+'Tab C'!I424+'Tab C'!I290+'Tab C'!I291+'Tab C'!I209+'Tab C'!I389</f>
        <v>1110800</v>
      </c>
      <c r="E33" s="264">
        <f>'Tab C'!J208+'Tab C'!J382+'Tab C'!J383+'Tab C'!J384+'Tab C'!J385+'Tab C'!J386+'Tab C'!J387+'Tab C'!J388+'Tab C'!J390+'Tab C'!J416+'Tab C'!J422+'Tab C'!J423+'Tab C'!J424+'Tab C'!J290+'Tab C'!J291+'Tab C'!J209+'Tab C'!J389</f>
        <v>599711.01</v>
      </c>
      <c r="F33" s="264">
        <f t="shared" si="0"/>
        <v>53.98910785019806</v>
      </c>
      <c r="G33" s="265">
        <f t="shared" si="1"/>
        <v>3.1657056105053968E-2</v>
      </c>
      <c r="H33" s="42"/>
    </row>
    <row r="34" spans="1:8">
      <c r="A34" s="35" t="s">
        <v>269</v>
      </c>
      <c r="B34" s="36" t="s">
        <v>270</v>
      </c>
      <c r="C34" s="37">
        <f>'Tab C'!H333+'Tab C'!H334+'Tab C'!H335+'Tab C'!H336+'Tab C'!H337+'Tab C'!H338+'Tab C'!H339+'Tab C'!H340+'Tab C'!H341+'Tab C'!H342+'Tab C'!H343+'Tab C'!H347+'Tab C'!H351+'Tab C'!H378+'Tab C'!H379+'Tab C'!H380+'Tab C'!H381+'Tab C'!H398++'Tab C'!H414+'Tab C'!H415+'Tab C'!H421+'Tab C'!H407+'Tab C'!H408</f>
        <v>992370</v>
      </c>
      <c r="D34" s="37">
        <f>'Tab C'!I333+'Tab C'!I334+'Tab C'!I335+'Tab C'!I336+'Tab C'!I337+'Tab C'!I338+'Tab C'!I339+'Tab C'!I340+'Tab C'!I341+'Tab C'!I342+'Tab C'!I343+'Tab C'!I347+'Tab C'!I351+'Tab C'!I378+'Tab C'!I379+'Tab C'!I380+'Tab C'!I381+'Tab C'!I398++'Tab C'!I414+'Tab C'!I415+'Tab C'!I421+'Tab C'!I407+'Tab C'!I408</f>
        <v>992370</v>
      </c>
      <c r="E34" s="264">
        <f>'Tab C'!J333+'Tab C'!J334+'Tab C'!J335+'Tab C'!J336+'Tab C'!J337+'Tab C'!J338+'Tab C'!J339+'Tab C'!J340+'Tab C'!J341+'Tab C'!J342+'Tab C'!J343+'Tab C'!J347+'Tab C'!J351+'Tab C'!J378+'Tab C'!J379+'Tab C'!J380+'Tab C'!J381+'Tab C'!J398++'Tab C'!J414+'Tab C'!J415+'Tab C'!J421+'Tab C'!J407+'Tab C'!J408</f>
        <v>930890.44</v>
      </c>
      <c r="F34" s="264">
        <f t="shared" si="0"/>
        <v>93.804774428892443</v>
      </c>
      <c r="G34" s="265">
        <f t="shared" si="1"/>
        <v>4.913908598532879E-2</v>
      </c>
      <c r="H34" s="42"/>
    </row>
    <row r="35" spans="1:8">
      <c r="A35" s="35" t="s">
        <v>271</v>
      </c>
      <c r="B35" s="36" t="s">
        <v>272</v>
      </c>
      <c r="C35" s="37">
        <f>'Tab C'!H344</f>
        <v>20000</v>
      </c>
      <c r="D35" s="37">
        <f>'Tab C'!I344</f>
        <v>20000</v>
      </c>
      <c r="E35" s="264">
        <f>'Tab C'!J344</f>
        <v>6988.4</v>
      </c>
      <c r="F35" s="264">
        <f t="shared" si="0"/>
        <v>34.942</v>
      </c>
      <c r="G35" s="265">
        <f t="shared" si="1"/>
        <v>3.6889796451220586E-4</v>
      </c>
      <c r="H35" s="38"/>
    </row>
    <row r="36" spans="1:8">
      <c r="A36" s="35" t="s">
        <v>273</v>
      </c>
      <c r="B36" s="36" t="s">
        <v>274</v>
      </c>
      <c r="C36" s="37">
        <f>'Tab C'!H399+'Tab C'!H417</f>
        <v>110000</v>
      </c>
      <c r="D36" s="37">
        <f>'Tab C'!I399+'Tab C'!I417</f>
        <v>110000</v>
      </c>
      <c r="E36" s="264">
        <f>'Tab C'!J399+'Tab C'!J417</f>
        <v>100000</v>
      </c>
      <c r="F36" s="264">
        <f t="shared" si="0"/>
        <v>90.909090909090907</v>
      </c>
      <c r="G36" s="265">
        <f t="shared" si="1"/>
        <v>5.2787185122804342E-3</v>
      </c>
      <c r="H36" s="38"/>
    </row>
    <row r="37" spans="1:8">
      <c r="A37" s="30" t="s">
        <v>275</v>
      </c>
      <c r="B37" s="31" t="s">
        <v>276</v>
      </c>
      <c r="C37" s="32">
        <f>SUM(C38:C40)</f>
        <v>371000</v>
      </c>
      <c r="D37" s="32">
        <f>SUM(D38:D40)</f>
        <v>371000</v>
      </c>
      <c r="E37" s="32">
        <f>SUM(E38:E40)</f>
        <v>370299.99</v>
      </c>
      <c r="F37" s="32">
        <f t="shared" si="0"/>
        <v>99.811318059299197</v>
      </c>
      <c r="G37" s="33">
        <f t="shared" si="1"/>
        <v>1.9547094123102599E-2</v>
      </c>
      <c r="H37" s="34"/>
    </row>
    <row r="38" spans="1:8">
      <c r="A38" s="35" t="s">
        <v>277</v>
      </c>
      <c r="B38" s="36" t="s">
        <v>278</v>
      </c>
      <c r="C38" s="37">
        <f>'Tab C'!H392+'Tab C'!H393+'Tab C'!H394+'Tab C'!H406</f>
        <v>248000</v>
      </c>
      <c r="D38" s="37">
        <f>'Tab C'!I392+'Tab C'!I393+'Tab C'!I394+'Tab C'!I406</f>
        <v>248000</v>
      </c>
      <c r="E38" s="264">
        <f>'Tab C'!J392+'Tab C'!J393+'Tab C'!J394+'Tab C'!J406</f>
        <v>247499.99</v>
      </c>
      <c r="F38" s="264">
        <f t="shared" si="0"/>
        <v>99.798383064516131</v>
      </c>
      <c r="G38" s="265">
        <f t="shared" si="1"/>
        <v>1.3064827790022224E-2</v>
      </c>
      <c r="H38" s="38"/>
    </row>
    <row r="39" spans="1:8">
      <c r="A39" s="35" t="s">
        <v>279</v>
      </c>
      <c r="B39" s="36" t="s">
        <v>280</v>
      </c>
      <c r="C39" s="37">
        <f>'Tab C'!H359</f>
        <v>123000</v>
      </c>
      <c r="D39" s="37">
        <f>'Tab C'!I359</f>
        <v>123000</v>
      </c>
      <c r="E39" s="264">
        <f>'Tab C'!J359</f>
        <v>122800</v>
      </c>
      <c r="F39" s="264">
        <f t="shared" si="0"/>
        <v>99.837398373983746</v>
      </c>
      <c r="G39" s="265">
        <f t="shared" si="1"/>
        <v>6.4822663330803736E-3</v>
      </c>
      <c r="H39" s="38"/>
    </row>
    <row r="40" spans="1:8">
      <c r="A40" s="35" t="s">
        <v>281</v>
      </c>
      <c r="B40" s="36" t="s">
        <v>282</v>
      </c>
      <c r="C40" s="37">
        <f>'Tab C'!H425</f>
        <v>0</v>
      </c>
      <c r="D40" s="37">
        <f>'Tab C'!I425</f>
        <v>0</v>
      </c>
      <c r="E40" s="37">
        <f>'Tab C'!J425</f>
        <v>0</v>
      </c>
      <c r="F40" s="267" t="e">
        <f t="shared" si="0"/>
        <v>#DIV/0!</v>
      </c>
      <c r="G40" s="265">
        <f t="shared" si="1"/>
        <v>0</v>
      </c>
      <c r="H40" s="38"/>
    </row>
    <row r="41" spans="1:8">
      <c r="A41" s="30" t="s">
        <v>283</v>
      </c>
      <c r="B41" s="31" t="s">
        <v>284</v>
      </c>
      <c r="C41" s="32">
        <f>SUM(C42:C46)</f>
        <v>2628550</v>
      </c>
      <c r="D41" s="32">
        <f>SUM(D42:D46)</f>
        <v>2628550</v>
      </c>
      <c r="E41" s="32">
        <f>SUM(E42:E46)</f>
        <v>2625576.64</v>
      </c>
      <c r="F41" s="32">
        <f t="shared" si="0"/>
        <v>99.886882121321634</v>
      </c>
      <c r="G41" s="33">
        <f t="shared" si="1"/>
        <v>0.13859680014979062</v>
      </c>
      <c r="H41" s="34"/>
    </row>
    <row r="42" spans="1:8">
      <c r="A42" s="35" t="s">
        <v>285</v>
      </c>
      <c r="B42" s="36" t="s">
        <v>286</v>
      </c>
      <c r="C42" s="37">
        <f>'Tab C'!H247</f>
        <v>70000</v>
      </c>
      <c r="D42" s="267">
        <f>'Tab C'!I247</f>
        <v>70000</v>
      </c>
      <c r="E42" s="267">
        <f>'Tab C'!J247</f>
        <v>69400</v>
      </c>
      <c r="F42" s="267">
        <f t="shared" si="0"/>
        <v>99.142857142857139</v>
      </c>
      <c r="G42" s="268">
        <f t="shared" si="1"/>
        <v>3.6634306475226215E-3</v>
      </c>
      <c r="H42" s="38"/>
    </row>
    <row r="43" spans="1:8">
      <c r="A43" s="35" t="s">
        <v>287</v>
      </c>
      <c r="B43" s="36" t="s">
        <v>288</v>
      </c>
      <c r="C43" s="37">
        <v>0</v>
      </c>
      <c r="D43" s="267">
        <v>0</v>
      </c>
      <c r="E43" s="267">
        <v>0</v>
      </c>
      <c r="F43" s="267" t="e">
        <f t="shared" si="0"/>
        <v>#DIV/0!</v>
      </c>
      <c r="G43" s="268">
        <f t="shared" si="1"/>
        <v>0</v>
      </c>
      <c r="H43" s="38"/>
    </row>
    <row r="44" spans="1:8">
      <c r="A44" s="35" t="s">
        <v>289</v>
      </c>
      <c r="B44" s="36" t="s">
        <v>290</v>
      </c>
      <c r="C44" s="37">
        <f>'Tab C'!H246+'Tab C'!H345+'Tab C'!H352+'Tab C'!H353+'Tab C'!H354+'Tab C'!H355+'Tab C'!H360+'Tab C'!H362+'Tab C'!H365+'Tab C'!H391+'Tab C'!H395+'Tab C'!H396+'Tab C'!H418+'Tab C'!H363+'Tab C'!H364+'Tab C'!H346</f>
        <v>2013770</v>
      </c>
      <c r="D44" s="267">
        <f>'Tab C'!I246+'Tab C'!I345+'Tab C'!I352+'Tab C'!I353+'Tab C'!I354+'Tab C'!I355+'Tab C'!I360+'Tab C'!I362+'Tab C'!I365+'Tab C'!I391+'Tab C'!I395+'Tab C'!I396+'Tab C'!I418+'Tab C'!I363+'Tab C'!I364+'Tab C'!I346</f>
        <v>2013770</v>
      </c>
      <c r="E44" s="267">
        <f>'Tab C'!J246+'Tab C'!J345+'Tab C'!J352+'Tab C'!J353+'Tab C'!J354+'Tab C'!J355+'Tab C'!J360+'Tab C'!J362+'Tab C'!J365+'Tab C'!J391+'Tab C'!J395+'Tab C'!J396+'Tab C'!J418+'Tab C'!J363+'Tab C'!J364+'Tab C'!J346</f>
        <v>2126247.5699999998</v>
      </c>
      <c r="F44" s="267">
        <f t="shared" si="0"/>
        <v>105.58542286358421</v>
      </c>
      <c r="G44" s="268">
        <f t="shared" si="1"/>
        <v>0.11223862409450289</v>
      </c>
      <c r="H44" s="263" t="s">
        <v>933</v>
      </c>
    </row>
    <row r="45" spans="1:8">
      <c r="A45" s="35" t="s">
        <v>291</v>
      </c>
      <c r="B45" s="36" t="s">
        <v>292</v>
      </c>
      <c r="C45" s="37">
        <f>'Tab C'!H348+'Tab C'!H356+'Tab C'!H357+'Tab C'!H366+'Tab C'!H367+'Tab C'!H368+'Tab C'!H369+'Tab C'!H370+'Tab C'!H371+'Tab C'!H372+'Tab C'!H373+'Tab C'!H374+'Tab C'!H375+'Tab C'!H376+'Tab C'!H377+'Tab C'!H409+'Tab C'!H410+'Tab C'!H413+'Tab C'!H420</f>
        <v>524780</v>
      </c>
      <c r="D45" s="267">
        <f>'Tab C'!I348+'Tab C'!I356+'Tab C'!I357+'Tab C'!I366+'Tab C'!I367+'Tab C'!I368+'Tab C'!I369+'Tab C'!I370+'Tab C'!I371+'Tab C'!I372+'Tab C'!I373+'Tab C'!I374+'Tab C'!I375+'Tab C'!I376+'Tab C'!I377+'Tab C'!I409+'Tab C'!I410+'Tab C'!I413+'Tab C'!I420</f>
        <v>524780</v>
      </c>
      <c r="E45" s="267">
        <f>'Tab C'!J348+'Tab C'!J356+'Tab C'!J357+'Tab C'!J366+'Tab C'!J367+'Tab C'!J368+'Tab C'!J369+'Tab C'!J370+'Tab C'!J371+'Tab C'!J372+'Tab C'!J373+'Tab C'!J374+'Tab C'!J375+'Tab C'!J376+'Tab C'!J377+'Tab C'!J409+'Tab C'!J410+'Tab C'!J413+'Tab C'!J420</f>
        <v>424811.62</v>
      </c>
      <c r="F45" s="267">
        <f t="shared" si="0"/>
        <v>80.950421128854003</v>
      </c>
      <c r="G45" s="268">
        <f t="shared" si="1"/>
        <v>2.2424609627258413E-2</v>
      </c>
      <c r="H45" s="38"/>
    </row>
    <row r="46" spans="1:8">
      <c r="A46" s="35" t="s">
        <v>293</v>
      </c>
      <c r="B46" s="36" t="s">
        <v>294</v>
      </c>
      <c r="C46" s="37">
        <f>'Tab C'!H358+'Tab C'!H361</f>
        <v>20000</v>
      </c>
      <c r="D46" s="267">
        <f>'Tab C'!I358+'Tab C'!I361</f>
        <v>20000</v>
      </c>
      <c r="E46" s="267">
        <f>'Tab C'!J358+'Tab C'!J361</f>
        <v>5117.45</v>
      </c>
      <c r="F46" s="267">
        <f t="shared" si="0"/>
        <v>25.587250000000001</v>
      </c>
      <c r="G46" s="268">
        <f t="shared" si="1"/>
        <v>2.701357805066951E-4</v>
      </c>
      <c r="H46" s="38"/>
    </row>
    <row r="47" spans="1:8">
      <c r="A47" s="43"/>
      <c r="B47" s="31" t="s">
        <v>295</v>
      </c>
      <c r="C47" s="32">
        <f>C5+C11+C14+C17+C24+C26+C30+C32+C37+C41</f>
        <v>26820589</v>
      </c>
      <c r="D47" s="32">
        <f>D5+D11+D14+D17+D24+D26+D30+D32+D37+D41</f>
        <v>26820589</v>
      </c>
      <c r="E47" s="32">
        <f>E5+E11+E14+E17+E24+E26+E30+E32+E37+E41</f>
        <v>18943991.759999998</v>
      </c>
      <c r="F47" s="32">
        <f t="shared" si="0"/>
        <v>70.632273437395426</v>
      </c>
      <c r="G47" s="33">
        <f t="shared" si="1"/>
        <v>1</v>
      </c>
      <c r="H47" s="34"/>
    </row>
  </sheetData>
  <phoneticPr fontId="3" type="noConversion"/>
  <pageMargins left="0.70866141732283472" right="0.17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40"/>
  <sheetViews>
    <sheetView tabSelected="1" view="pageBreakPreview" zoomScale="110" zoomScaleSheetLayoutView="110" workbookViewId="0">
      <selection activeCell="G8" sqref="G8"/>
    </sheetView>
  </sheetViews>
  <sheetFormatPr defaultRowHeight="11.25"/>
  <cols>
    <col min="1" max="1" width="3" style="126" customWidth="1"/>
    <col min="2" max="2" width="3.140625" style="126" customWidth="1"/>
    <col min="3" max="3" width="3.42578125" style="126" customWidth="1"/>
    <col min="4" max="4" width="4.42578125" style="209" customWidth="1"/>
    <col min="5" max="5" width="10.85546875" style="126" customWidth="1"/>
    <col min="6" max="6" width="4.85546875" style="126" customWidth="1"/>
    <col min="7" max="7" width="51.28515625" style="210" customWidth="1"/>
    <col min="8" max="8" width="16.140625" style="126" customWidth="1"/>
    <col min="9" max="9" width="10.85546875" style="126" customWidth="1"/>
    <col min="10" max="10" width="11.140625" style="126" customWidth="1"/>
    <col min="11" max="11" width="11.5703125" style="126" customWidth="1"/>
    <col min="12" max="12" width="11.140625" style="126" customWidth="1"/>
    <col min="13" max="13" width="6.28515625" style="256" customWidth="1"/>
    <col min="14" max="16" width="9.140625" style="126"/>
    <col min="17" max="18" width="9.140625" style="126" customWidth="1"/>
    <col min="19" max="16384" width="9.140625" style="126"/>
  </cols>
  <sheetData>
    <row r="2" spans="1:13">
      <c r="A2" s="255" t="s">
        <v>932</v>
      </c>
      <c r="B2" s="255"/>
      <c r="C2" s="255"/>
      <c r="D2" s="255"/>
      <c r="E2" s="255"/>
      <c r="F2" s="255"/>
      <c r="G2" s="128"/>
      <c r="H2" s="127"/>
      <c r="I2" s="127"/>
      <c r="J2" s="127"/>
      <c r="K2" s="127"/>
      <c r="L2" s="127"/>
    </row>
    <row r="3" spans="1:13">
      <c r="A3" s="278"/>
      <c r="B3" s="278"/>
      <c r="C3" s="278"/>
      <c r="D3" s="278"/>
      <c r="E3" s="278"/>
      <c r="F3" s="278"/>
      <c r="G3" s="278"/>
      <c r="H3" s="129"/>
      <c r="I3" s="129"/>
      <c r="J3" s="129"/>
      <c r="K3" s="129"/>
      <c r="L3" s="130" t="s">
        <v>0</v>
      </c>
    </row>
    <row r="4" spans="1:13" s="139" customFormat="1" ht="52.5">
      <c r="A4" s="131" t="s">
        <v>296</v>
      </c>
      <c r="B4" s="131" t="s">
        <v>297</v>
      </c>
      <c r="C4" s="132" t="s">
        <v>298</v>
      </c>
      <c r="D4" s="133" t="s">
        <v>299</v>
      </c>
      <c r="E4" s="134" t="s">
        <v>300</v>
      </c>
      <c r="F4" s="134" t="s">
        <v>744</v>
      </c>
      <c r="G4" s="135" t="s">
        <v>680</v>
      </c>
      <c r="H4" s="136" t="s">
        <v>917</v>
      </c>
      <c r="I4" s="137" t="s">
        <v>953</v>
      </c>
      <c r="J4" s="137" t="s">
        <v>954</v>
      </c>
      <c r="K4" s="138" t="s">
        <v>916</v>
      </c>
      <c r="L4" s="136" t="s">
        <v>3</v>
      </c>
      <c r="M4" s="257" t="s">
        <v>934</v>
      </c>
    </row>
    <row r="5" spans="1:13">
      <c r="A5" s="140"/>
      <c r="B5" s="141">
        <v>1</v>
      </c>
      <c r="C5" s="140"/>
      <c r="D5" s="142">
        <v>2</v>
      </c>
      <c r="E5" s="143">
        <v>3</v>
      </c>
      <c r="F5" s="143">
        <v>4</v>
      </c>
      <c r="G5" s="144">
        <v>5</v>
      </c>
      <c r="H5" s="145">
        <v>6</v>
      </c>
      <c r="I5" s="146">
        <v>7</v>
      </c>
      <c r="J5" s="146">
        <v>8</v>
      </c>
      <c r="K5" s="143">
        <v>9</v>
      </c>
      <c r="L5" s="143">
        <v>10</v>
      </c>
    </row>
    <row r="6" spans="1:13" ht="22.5">
      <c r="A6" s="147" t="s">
        <v>301</v>
      </c>
      <c r="B6" s="148" t="s">
        <v>302</v>
      </c>
      <c r="C6" s="140"/>
      <c r="D6" s="149"/>
      <c r="E6" s="150"/>
      <c r="F6" s="145"/>
      <c r="G6" s="151" t="s">
        <v>591</v>
      </c>
      <c r="H6" s="152"/>
      <c r="I6" s="153"/>
      <c r="J6" s="153"/>
      <c r="K6" s="152"/>
      <c r="L6" s="154"/>
    </row>
    <row r="7" spans="1:13">
      <c r="A7" s="140"/>
      <c r="B7" s="140"/>
      <c r="C7" s="140"/>
      <c r="D7" s="149"/>
      <c r="E7" s="150">
        <v>610000</v>
      </c>
      <c r="F7" s="145"/>
      <c r="G7" s="151" t="s">
        <v>304</v>
      </c>
      <c r="H7" s="152"/>
      <c r="I7" s="153"/>
      <c r="J7" s="153"/>
      <c r="K7" s="152"/>
      <c r="L7" s="154"/>
    </row>
    <row r="8" spans="1:13" ht="16.5" customHeight="1">
      <c r="A8" s="148" t="s">
        <v>302</v>
      </c>
      <c r="B8" s="148" t="s">
        <v>302</v>
      </c>
      <c r="C8" s="148" t="s">
        <v>305</v>
      </c>
      <c r="D8" s="155" t="s">
        <v>303</v>
      </c>
      <c r="E8" s="156">
        <v>613111</v>
      </c>
      <c r="F8" s="157" t="s">
        <v>753</v>
      </c>
      <c r="G8" s="158" t="s">
        <v>111</v>
      </c>
      <c r="H8" s="159">
        <v>400</v>
      </c>
      <c r="I8" s="215">
        <f>H8/12*12</f>
        <v>400</v>
      </c>
      <c r="J8" s="121">
        <v>0</v>
      </c>
      <c r="K8" s="159">
        <f>J8/H8*100</f>
        <v>0</v>
      </c>
      <c r="L8" s="160">
        <f t="shared" ref="L8:L25" si="0">J8/J$523</f>
        <v>0</v>
      </c>
      <c r="M8" s="258"/>
    </row>
    <row r="9" spans="1:13" ht="15" customHeight="1">
      <c r="A9" s="148" t="s">
        <v>302</v>
      </c>
      <c r="B9" s="148" t="s">
        <v>302</v>
      </c>
      <c r="C9" s="148" t="s">
        <v>305</v>
      </c>
      <c r="D9" s="155" t="s">
        <v>303</v>
      </c>
      <c r="E9" s="156">
        <v>613611</v>
      </c>
      <c r="F9" s="157" t="s">
        <v>753</v>
      </c>
      <c r="G9" s="158" t="s">
        <v>580</v>
      </c>
      <c r="H9" s="159">
        <v>5000</v>
      </c>
      <c r="I9" s="215">
        <f t="shared" ref="I9:I24" si="1">H9/12*12</f>
        <v>5000</v>
      </c>
      <c r="J9" s="121">
        <v>4043</v>
      </c>
      <c r="K9" s="159">
        <f t="shared" ref="K9:K25" si="2">J9/H9*100</f>
        <v>80.86</v>
      </c>
      <c r="L9" s="160">
        <f t="shared" si="0"/>
        <v>2.1341858945149792E-4</v>
      </c>
      <c r="M9" s="258"/>
    </row>
    <row r="10" spans="1:13" ht="15.75" customHeight="1">
      <c r="A10" s="148" t="s">
        <v>302</v>
      </c>
      <c r="B10" s="148" t="s">
        <v>302</v>
      </c>
      <c r="C10" s="148" t="s">
        <v>305</v>
      </c>
      <c r="D10" s="155" t="s">
        <v>303</v>
      </c>
      <c r="E10" s="156">
        <v>613914</v>
      </c>
      <c r="F10" s="157" t="s">
        <v>753</v>
      </c>
      <c r="G10" s="158" t="s">
        <v>158</v>
      </c>
      <c r="H10" s="159">
        <v>27000</v>
      </c>
      <c r="I10" s="215">
        <f t="shared" si="1"/>
        <v>27000</v>
      </c>
      <c r="J10" s="121">
        <v>26723.4</v>
      </c>
      <c r="K10" s="159">
        <f t="shared" si="2"/>
        <v>98.975555555555559</v>
      </c>
      <c r="L10" s="160">
        <f t="shared" si="0"/>
        <v>1.4106530629107495E-3</v>
      </c>
      <c r="M10" s="258"/>
    </row>
    <row r="11" spans="1:13" ht="14.25" customHeight="1">
      <c r="A11" s="148" t="s">
        <v>302</v>
      </c>
      <c r="B11" s="148" t="s">
        <v>302</v>
      </c>
      <c r="C11" s="148" t="s">
        <v>305</v>
      </c>
      <c r="D11" s="155" t="s">
        <v>303</v>
      </c>
      <c r="E11" s="156">
        <v>613974</v>
      </c>
      <c r="F11" s="157" t="s">
        <v>753</v>
      </c>
      <c r="G11" s="158" t="s">
        <v>306</v>
      </c>
      <c r="H11" s="159">
        <v>90000</v>
      </c>
      <c r="I11" s="215">
        <f t="shared" si="1"/>
        <v>90000</v>
      </c>
      <c r="J11" s="121">
        <v>55800</v>
      </c>
      <c r="K11" s="159">
        <f t="shared" si="2"/>
        <v>62</v>
      </c>
      <c r="L11" s="160">
        <f t="shared" si="0"/>
        <v>2.9455249298524821E-3</v>
      </c>
      <c r="M11" s="258"/>
    </row>
    <row r="12" spans="1:13" ht="15" customHeight="1">
      <c r="A12" s="148" t="s">
        <v>302</v>
      </c>
      <c r="B12" s="148" t="s">
        <v>302</v>
      </c>
      <c r="C12" s="148" t="s">
        <v>305</v>
      </c>
      <c r="D12" s="155" t="s">
        <v>303</v>
      </c>
      <c r="E12" s="156">
        <v>613975</v>
      </c>
      <c r="F12" s="157" t="s">
        <v>753</v>
      </c>
      <c r="G12" s="158" t="s">
        <v>827</v>
      </c>
      <c r="H12" s="159">
        <v>295000</v>
      </c>
      <c r="I12" s="215">
        <f t="shared" si="1"/>
        <v>295000</v>
      </c>
      <c r="J12" s="121">
        <v>289445.2</v>
      </c>
      <c r="K12" s="159">
        <f t="shared" si="2"/>
        <v>98.117016949152543</v>
      </c>
      <c r="L12" s="160">
        <f t="shared" si="0"/>
        <v>1.5278997355307126E-2</v>
      </c>
      <c r="M12" s="258"/>
    </row>
    <row r="13" spans="1:13" ht="22.5">
      <c r="A13" s="148" t="s">
        <v>302</v>
      </c>
      <c r="B13" s="148" t="s">
        <v>302</v>
      </c>
      <c r="C13" s="148" t="s">
        <v>305</v>
      </c>
      <c r="D13" s="155" t="s">
        <v>303</v>
      </c>
      <c r="E13" s="156" t="s">
        <v>307</v>
      </c>
      <c r="F13" s="157" t="s">
        <v>753</v>
      </c>
      <c r="G13" s="158" t="s">
        <v>308</v>
      </c>
      <c r="H13" s="159">
        <v>1900</v>
      </c>
      <c r="I13" s="215">
        <f t="shared" si="1"/>
        <v>1900</v>
      </c>
      <c r="J13" s="121">
        <v>1725.33</v>
      </c>
      <c r="K13" s="159">
        <f t="shared" si="2"/>
        <v>90.806842105263158</v>
      </c>
      <c r="L13" s="160">
        <f t="shared" si="0"/>
        <v>9.1075314107928E-5</v>
      </c>
      <c r="M13" s="258"/>
    </row>
    <row r="14" spans="1:13" ht="22.5">
      <c r="A14" s="148" t="s">
        <v>302</v>
      </c>
      <c r="B14" s="148" t="s">
        <v>302</v>
      </c>
      <c r="C14" s="148" t="s">
        <v>305</v>
      </c>
      <c r="D14" s="155" t="s">
        <v>303</v>
      </c>
      <c r="E14" s="156" t="s">
        <v>309</v>
      </c>
      <c r="F14" s="157" t="s">
        <v>753</v>
      </c>
      <c r="G14" s="158" t="s">
        <v>310</v>
      </c>
      <c r="H14" s="159">
        <v>3700</v>
      </c>
      <c r="I14" s="215">
        <f t="shared" si="1"/>
        <v>3700</v>
      </c>
      <c r="J14" s="121">
        <v>2581.39</v>
      </c>
      <c r="K14" s="159">
        <f t="shared" si="2"/>
        <v>69.76729729729729</v>
      </c>
      <c r="L14" s="160">
        <f t="shared" si="0"/>
        <v>1.3626431180415588E-4</v>
      </c>
      <c r="M14" s="258"/>
    </row>
    <row r="15" spans="1:13" ht="22.5">
      <c r="A15" s="148" t="s">
        <v>302</v>
      </c>
      <c r="B15" s="148" t="s">
        <v>302</v>
      </c>
      <c r="C15" s="148" t="s">
        <v>305</v>
      </c>
      <c r="D15" s="155" t="s">
        <v>303</v>
      </c>
      <c r="E15" s="156" t="s">
        <v>311</v>
      </c>
      <c r="F15" s="157" t="s">
        <v>753</v>
      </c>
      <c r="G15" s="158" t="s">
        <v>312</v>
      </c>
      <c r="H15" s="159">
        <v>5600</v>
      </c>
      <c r="I15" s="215">
        <f t="shared" si="1"/>
        <v>5600</v>
      </c>
      <c r="J15" s="121">
        <v>3873.98</v>
      </c>
      <c r="K15" s="159">
        <f t="shared" si="2"/>
        <v>69.17821428571429</v>
      </c>
      <c r="L15" s="160">
        <f t="shared" si="0"/>
        <v>2.0449649942204154E-4</v>
      </c>
      <c r="M15" s="258"/>
    </row>
    <row r="16" spans="1:13" ht="15" customHeight="1">
      <c r="A16" s="148" t="s">
        <v>302</v>
      </c>
      <c r="B16" s="148" t="s">
        <v>302</v>
      </c>
      <c r="C16" s="148" t="s">
        <v>305</v>
      </c>
      <c r="D16" s="155" t="s">
        <v>303</v>
      </c>
      <c r="E16" s="156" t="s">
        <v>313</v>
      </c>
      <c r="F16" s="157" t="s">
        <v>753</v>
      </c>
      <c r="G16" s="158" t="s">
        <v>314</v>
      </c>
      <c r="H16" s="159">
        <v>8900</v>
      </c>
      <c r="I16" s="215">
        <f t="shared" si="1"/>
        <v>8900</v>
      </c>
      <c r="J16" s="121">
        <v>6201.53</v>
      </c>
      <c r="K16" s="159">
        <f t="shared" si="2"/>
        <v>69.680112359550563</v>
      </c>
      <c r="L16" s="160">
        <f t="shared" si="0"/>
        <v>3.2736131215462477E-4</v>
      </c>
      <c r="M16" s="258"/>
    </row>
    <row r="17" spans="1:13" ht="14.25" customHeight="1">
      <c r="A17" s="148" t="s">
        <v>302</v>
      </c>
      <c r="B17" s="148" t="s">
        <v>302</v>
      </c>
      <c r="C17" s="148" t="s">
        <v>305</v>
      </c>
      <c r="D17" s="155" t="s">
        <v>303</v>
      </c>
      <c r="E17" s="156" t="s">
        <v>315</v>
      </c>
      <c r="F17" s="157" t="s">
        <v>753</v>
      </c>
      <c r="G17" s="158" t="s">
        <v>316</v>
      </c>
      <c r="H17" s="159">
        <v>13600</v>
      </c>
      <c r="I17" s="215">
        <f t="shared" si="1"/>
        <v>13600</v>
      </c>
      <c r="J17" s="121">
        <v>13398.8</v>
      </c>
      <c r="K17" s="159">
        <f t="shared" si="2"/>
        <v>98.520588235294113</v>
      </c>
      <c r="L17" s="160">
        <f t="shared" si="0"/>
        <v>7.0728493602343072E-4</v>
      </c>
      <c r="M17" s="258"/>
    </row>
    <row r="18" spans="1:13" ht="13.5" customHeight="1">
      <c r="A18" s="148" t="s">
        <v>302</v>
      </c>
      <c r="B18" s="148" t="s">
        <v>302</v>
      </c>
      <c r="C18" s="148" t="s">
        <v>305</v>
      </c>
      <c r="D18" s="155" t="s">
        <v>303</v>
      </c>
      <c r="E18" s="156" t="s">
        <v>317</v>
      </c>
      <c r="F18" s="157" t="s">
        <v>753</v>
      </c>
      <c r="G18" s="158" t="s">
        <v>318</v>
      </c>
      <c r="H18" s="159">
        <v>20400</v>
      </c>
      <c r="I18" s="215">
        <f t="shared" si="1"/>
        <v>20400</v>
      </c>
      <c r="J18" s="121">
        <v>20098.849999999999</v>
      </c>
      <c r="K18" s="159">
        <f t="shared" si="2"/>
        <v>98.523774509803914</v>
      </c>
      <c r="L18" s="160">
        <f t="shared" si="0"/>
        <v>1.0609617157054758E-3</v>
      </c>
      <c r="M18" s="258"/>
    </row>
    <row r="19" spans="1:13" ht="15.75" customHeight="1">
      <c r="A19" s="148" t="s">
        <v>302</v>
      </c>
      <c r="B19" s="148" t="s">
        <v>302</v>
      </c>
      <c r="C19" s="148" t="s">
        <v>305</v>
      </c>
      <c r="D19" s="155" t="s">
        <v>303</v>
      </c>
      <c r="E19" s="156" t="s">
        <v>319</v>
      </c>
      <c r="F19" s="157" t="s">
        <v>753</v>
      </c>
      <c r="G19" s="158" t="s">
        <v>320</v>
      </c>
      <c r="H19" s="159">
        <v>32600</v>
      </c>
      <c r="I19" s="215">
        <f t="shared" si="1"/>
        <v>32600</v>
      </c>
      <c r="J19" s="121">
        <v>32162.71</v>
      </c>
      <c r="K19" s="159">
        <f t="shared" si="2"/>
        <v>98.658619631901828</v>
      </c>
      <c r="L19" s="160">
        <f t="shared" si="0"/>
        <v>1.6977789268210702E-3</v>
      </c>
      <c r="M19" s="258"/>
    </row>
    <row r="20" spans="1:13" ht="16.5" customHeight="1">
      <c r="A20" s="148" t="s">
        <v>302</v>
      </c>
      <c r="B20" s="148" t="s">
        <v>302</v>
      </c>
      <c r="C20" s="148" t="s">
        <v>305</v>
      </c>
      <c r="D20" s="155" t="s">
        <v>303</v>
      </c>
      <c r="E20" s="156" t="s">
        <v>778</v>
      </c>
      <c r="F20" s="157" t="s">
        <v>753</v>
      </c>
      <c r="G20" s="158" t="s">
        <v>696</v>
      </c>
      <c r="H20" s="159">
        <v>1000</v>
      </c>
      <c r="I20" s="215">
        <f t="shared" si="1"/>
        <v>1000</v>
      </c>
      <c r="J20" s="121">
        <v>0</v>
      </c>
      <c r="K20" s="159">
        <f t="shared" si="2"/>
        <v>0</v>
      </c>
      <c r="L20" s="160">
        <f t="shared" si="0"/>
        <v>0</v>
      </c>
      <c r="M20" s="258"/>
    </row>
    <row r="21" spans="1:13" ht="15.75" customHeight="1">
      <c r="A21" s="148" t="s">
        <v>302</v>
      </c>
      <c r="B21" s="148" t="s">
        <v>302</v>
      </c>
      <c r="C21" s="148" t="s">
        <v>305</v>
      </c>
      <c r="D21" s="155" t="s">
        <v>303</v>
      </c>
      <c r="E21" s="156" t="s">
        <v>779</v>
      </c>
      <c r="F21" s="157" t="s">
        <v>753</v>
      </c>
      <c r="G21" s="158" t="s">
        <v>817</v>
      </c>
      <c r="H21" s="159">
        <v>500</v>
      </c>
      <c r="I21" s="215">
        <f t="shared" si="1"/>
        <v>500</v>
      </c>
      <c r="J21" s="121">
        <v>0</v>
      </c>
      <c r="K21" s="159">
        <f t="shared" si="2"/>
        <v>0</v>
      </c>
      <c r="L21" s="160">
        <f t="shared" si="0"/>
        <v>0</v>
      </c>
      <c r="M21" s="258"/>
    </row>
    <row r="22" spans="1:13" ht="15" customHeight="1">
      <c r="A22" s="148" t="s">
        <v>302</v>
      </c>
      <c r="B22" s="148" t="s">
        <v>302</v>
      </c>
      <c r="C22" s="148" t="s">
        <v>305</v>
      </c>
      <c r="D22" s="155" t="s">
        <v>303</v>
      </c>
      <c r="E22" s="156">
        <v>614124</v>
      </c>
      <c r="F22" s="157" t="s">
        <v>753</v>
      </c>
      <c r="G22" s="158" t="s">
        <v>321</v>
      </c>
      <c r="H22" s="159">
        <v>170000</v>
      </c>
      <c r="I22" s="121">
        <f t="shared" si="1"/>
        <v>170000</v>
      </c>
      <c r="J22" s="121">
        <v>167300.21</v>
      </c>
      <c r="K22" s="159">
        <f t="shared" si="2"/>
        <v>98.411888235294114</v>
      </c>
      <c r="L22" s="160">
        <f t="shared" si="0"/>
        <v>8.8313071563540409E-3</v>
      </c>
      <c r="M22" s="258"/>
    </row>
    <row r="23" spans="1:13" ht="16.5" customHeight="1">
      <c r="A23" s="148" t="s">
        <v>302</v>
      </c>
      <c r="B23" s="148" t="s">
        <v>302</v>
      </c>
      <c r="C23" s="148" t="s">
        <v>305</v>
      </c>
      <c r="D23" s="155" t="s">
        <v>303</v>
      </c>
      <c r="E23" s="156" t="s">
        <v>322</v>
      </c>
      <c r="F23" s="157" t="s">
        <v>753</v>
      </c>
      <c r="G23" s="158" t="s">
        <v>581</v>
      </c>
      <c r="H23" s="159">
        <v>7000</v>
      </c>
      <c r="I23" s="215">
        <f t="shared" si="1"/>
        <v>7000</v>
      </c>
      <c r="J23" s="121">
        <v>3530.8</v>
      </c>
      <c r="K23" s="159">
        <f t="shared" si="2"/>
        <v>50.440000000000005</v>
      </c>
      <c r="L23" s="160">
        <f t="shared" si="0"/>
        <v>1.8638099323159757E-4</v>
      </c>
      <c r="M23" s="258"/>
    </row>
    <row r="24" spans="1:13" ht="13.5" customHeight="1">
      <c r="A24" s="148" t="s">
        <v>302</v>
      </c>
      <c r="B24" s="148" t="s">
        <v>302</v>
      </c>
      <c r="C24" s="148" t="s">
        <v>305</v>
      </c>
      <c r="D24" s="155" t="s">
        <v>303</v>
      </c>
      <c r="E24" s="156">
        <v>614323</v>
      </c>
      <c r="F24" s="157" t="s">
        <v>753</v>
      </c>
      <c r="G24" s="158" t="s">
        <v>684</v>
      </c>
      <c r="H24" s="159">
        <v>90000</v>
      </c>
      <c r="I24" s="215">
        <f t="shared" si="1"/>
        <v>90000</v>
      </c>
      <c r="J24" s="121">
        <v>89999.78</v>
      </c>
      <c r="K24" s="159">
        <f t="shared" si="2"/>
        <v>99.999755555555552</v>
      </c>
      <c r="L24" s="160">
        <f t="shared" si="0"/>
        <v>4.7508350478716634E-3</v>
      </c>
      <c r="M24" s="258"/>
    </row>
    <row r="25" spans="1:13">
      <c r="A25" s="140"/>
      <c r="B25" s="140"/>
      <c r="C25" s="140"/>
      <c r="D25" s="161"/>
      <c r="E25" s="150"/>
      <c r="F25" s="162"/>
      <c r="G25" s="151" t="s">
        <v>683</v>
      </c>
      <c r="H25" s="154">
        <f>SUM(H8:H24)</f>
        <v>772600</v>
      </c>
      <c r="I25" s="154">
        <f>SUM(I8:I24)</f>
        <v>772600</v>
      </c>
      <c r="J25" s="154">
        <f>SUM(J8:J24)</f>
        <v>716884.9800000001</v>
      </c>
      <c r="K25" s="171">
        <f t="shared" si="2"/>
        <v>92.788633186642528</v>
      </c>
      <c r="L25" s="216">
        <f t="shared" si="0"/>
        <v>3.7842340151017888E-2</v>
      </c>
      <c r="M25" s="258"/>
    </row>
    <row r="26" spans="1:13" ht="22.5">
      <c r="A26" s="147" t="s">
        <v>323</v>
      </c>
      <c r="B26" s="148" t="s">
        <v>302</v>
      </c>
      <c r="C26" s="140"/>
      <c r="D26" s="161"/>
      <c r="E26" s="150"/>
      <c r="F26" s="162"/>
      <c r="G26" s="151" t="s">
        <v>895</v>
      </c>
      <c r="H26" s="154"/>
      <c r="I26" s="163"/>
      <c r="J26" s="163"/>
      <c r="K26" s="159"/>
      <c r="L26" s="160"/>
      <c r="M26" s="258"/>
    </row>
    <row r="27" spans="1:13">
      <c r="A27" s="140"/>
      <c r="B27" s="140"/>
      <c r="C27" s="140"/>
      <c r="D27" s="161"/>
      <c r="E27" s="150">
        <v>610000</v>
      </c>
      <c r="F27" s="162"/>
      <c r="G27" s="151" t="s">
        <v>304</v>
      </c>
      <c r="H27" s="154"/>
      <c r="I27" s="163"/>
      <c r="J27" s="163"/>
      <c r="K27" s="159"/>
      <c r="L27" s="160"/>
      <c r="M27" s="258"/>
    </row>
    <row r="28" spans="1:13" ht="16.5" customHeight="1">
      <c r="A28" s="148" t="s">
        <v>325</v>
      </c>
      <c r="B28" s="148" t="s">
        <v>302</v>
      </c>
      <c r="C28" s="148" t="s">
        <v>305</v>
      </c>
      <c r="D28" s="161" t="s">
        <v>324</v>
      </c>
      <c r="E28" s="152">
        <v>611110</v>
      </c>
      <c r="F28" s="157" t="s">
        <v>753</v>
      </c>
      <c r="G28" s="158" t="s">
        <v>326</v>
      </c>
      <c r="H28" s="159">
        <v>470000</v>
      </c>
      <c r="I28" s="215">
        <f>H28/12*12</f>
        <v>470000</v>
      </c>
      <c r="J28" s="121">
        <v>391672.29</v>
      </c>
      <c r="K28" s="159">
        <f t="shared" ref="K28:K44" si="3">J28/H28*100</f>
        <v>83.334529787234032</v>
      </c>
      <c r="L28" s="160">
        <f t="shared" ref="L28:L44" si="4">J28/J$523</f>
        <v>2.0675277679702703E-2</v>
      </c>
      <c r="M28" s="258"/>
    </row>
    <row r="29" spans="1:13" ht="15" customHeight="1">
      <c r="A29" s="148" t="s">
        <v>325</v>
      </c>
      <c r="B29" s="148" t="s">
        <v>302</v>
      </c>
      <c r="C29" s="148" t="s">
        <v>305</v>
      </c>
      <c r="D29" s="161" t="s">
        <v>324</v>
      </c>
      <c r="E29" s="152">
        <v>611131</v>
      </c>
      <c r="F29" s="157" t="s">
        <v>753</v>
      </c>
      <c r="G29" s="158" t="s">
        <v>93</v>
      </c>
      <c r="H29" s="159">
        <v>115800</v>
      </c>
      <c r="I29" s="215">
        <f t="shared" ref="I29:I43" si="5">H29/12*12</f>
        <v>115800</v>
      </c>
      <c r="J29" s="121">
        <v>91024.81</v>
      </c>
      <c r="K29" s="159">
        <f t="shared" si="3"/>
        <v>78.605189982728845</v>
      </c>
      <c r="L29" s="160">
        <f t="shared" si="4"/>
        <v>4.8049434962380913E-3</v>
      </c>
      <c r="M29" s="258"/>
    </row>
    <row r="30" spans="1:13" ht="15" customHeight="1">
      <c r="A30" s="148" t="s">
        <v>325</v>
      </c>
      <c r="B30" s="148" t="s">
        <v>302</v>
      </c>
      <c r="C30" s="148" t="s">
        <v>305</v>
      </c>
      <c r="D30" s="161" t="s">
        <v>324</v>
      </c>
      <c r="E30" s="152">
        <v>611132</v>
      </c>
      <c r="F30" s="157" t="s">
        <v>753</v>
      </c>
      <c r="G30" s="158" t="s">
        <v>94</v>
      </c>
      <c r="H30" s="159">
        <v>87000</v>
      </c>
      <c r="I30" s="215">
        <f t="shared" si="5"/>
        <v>87000</v>
      </c>
      <c r="J30" s="121">
        <v>66817.91</v>
      </c>
      <c r="K30" s="159">
        <f t="shared" si="3"/>
        <v>76.80219540229885</v>
      </c>
      <c r="L30" s="160">
        <f t="shared" si="4"/>
        <v>3.5271293846888792E-3</v>
      </c>
    </row>
    <row r="31" spans="1:13" ht="15.75" customHeight="1">
      <c r="A31" s="148" t="s">
        <v>325</v>
      </c>
      <c r="B31" s="148" t="s">
        <v>302</v>
      </c>
      <c r="C31" s="148" t="s">
        <v>305</v>
      </c>
      <c r="D31" s="161" t="s">
        <v>324</v>
      </c>
      <c r="E31" s="152">
        <v>611133</v>
      </c>
      <c r="F31" s="157" t="s">
        <v>753</v>
      </c>
      <c r="G31" s="158" t="s">
        <v>95</v>
      </c>
      <c r="H31" s="159">
        <v>10500</v>
      </c>
      <c r="I31" s="215">
        <f t="shared" si="5"/>
        <v>10500</v>
      </c>
      <c r="J31" s="121">
        <v>8143.75</v>
      </c>
      <c r="K31" s="159">
        <f t="shared" si="3"/>
        <v>77.55952380952381</v>
      </c>
      <c r="L31" s="160">
        <f t="shared" si="4"/>
        <v>4.2988563884383782E-4</v>
      </c>
      <c r="M31" s="258"/>
    </row>
    <row r="32" spans="1:13" ht="15" customHeight="1">
      <c r="A32" s="148" t="s">
        <v>325</v>
      </c>
      <c r="B32" s="148" t="s">
        <v>302</v>
      </c>
      <c r="C32" s="148" t="s">
        <v>305</v>
      </c>
      <c r="D32" s="161" t="s">
        <v>324</v>
      </c>
      <c r="E32" s="152">
        <v>611211</v>
      </c>
      <c r="F32" s="157" t="s">
        <v>753</v>
      </c>
      <c r="G32" s="158" t="s">
        <v>97</v>
      </c>
      <c r="H32" s="159">
        <v>16000</v>
      </c>
      <c r="I32" s="215">
        <f t="shared" si="5"/>
        <v>16000</v>
      </c>
      <c r="J32" s="121">
        <v>9099.6</v>
      </c>
      <c r="K32" s="159">
        <f t="shared" si="3"/>
        <v>56.872500000000002</v>
      </c>
      <c r="L32" s="160">
        <f t="shared" si="4"/>
        <v>4.8034226974347032E-4</v>
      </c>
    </row>
    <row r="33" spans="1:13" ht="13.5" customHeight="1">
      <c r="A33" s="148" t="s">
        <v>325</v>
      </c>
      <c r="B33" s="148" t="s">
        <v>302</v>
      </c>
      <c r="C33" s="148" t="s">
        <v>305</v>
      </c>
      <c r="D33" s="161" t="s">
        <v>324</v>
      </c>
      <c r="E33" s="152">
        <v>611221</v>
      </c>
      <c r="F33" s="157" t="s">
        <v>753</v>
      </c>
      <c r="G33" s="158" t="s">
        <v>98</v>
      </c>
      <c r="H33" s="159">
        <v>54600</v>
      </c>
      <c r="I33" s="215">
        <f t="shared" si="5"/>
        <v>54600</v>
      </c>
      <c r="J33" s="121">
        <v>47356.72</v>
      </c>
      <c r="K33" s="159">
        <f t="shared" si="3"/>
        <v>86.733919413919409</v>
      </c>
      <c r="L33" s="160">
        <f t="shared" si="4"/>
        <v>2.4998279454488104E-3</v>
      </c>
      <c r="M33" s="126"/>
    </row>
    <row r="34" spans="1:13" ht="15" customHeight="1">
      <c r="A34" s="148" t="s">
        <v>325</v>
      </c>
      <c r="B34" s="148" t="s">
        <v>302</v>
      </c>
      <c r="C34" s="148" t="s">
        <v>305</v>
      </c>
      <c r="D34" s="161" t="s">
        <v>324</v>
      </c>
      <c r="E34" s="152">
        <v>611224</v>
      </c>
      <c r="F34" s="157" t="s">
        <v>753</v>
      </c>
      <c r="G34" s="158" t="s">
        <v>99</v>
      </c>
      <c r="H34" s="159">
        <v>15000</v>
      </c>
      <c r="I34" s="215">
        <f t="shared" si="5"/>
        <v>15000</v>
      </c>
      <c r="J34" s="121">
        <v>11373</v>
      </c>
      <c r="K34" s="159">
        <f t="shared" si="3"/>
        <v>75.819999999999993</v>
      </c>
      <c r="L34" s="160">
        <f t="shared" si="4"/>
        <v>6.0034865640165374E-4</v>
      </c>
      <c r="M34" s="258" t="s">
        <v>935</v>
      </c>
    </row>
    <row r="35" spans="1:13" ht="15" customHeight="1">
      <c r="A35" s="148" t="s">
        <v>325</v>
      </c>
      <c r="B35" s="148" t="s">
        <v>302</v>
      </c>
      <c r="C35" s="148" t="s">
        <v>305</v>
      </c>
      <c r="D35" s="161" t="s">
        <v>324</v>
      </c>
      <c r="E35" s="152">
        <v>612111</v>
      </c>
      <c r="F35" s="157" t="s">
        <v>753</v>
      </c>
      <c r="G35" s="158" t="s">
        <v>105</v>
      </c>
      <c r="H35" s="159">
        <v>41700</v>
      </c>
      <c r="I35" s="215">
        <f t="shared" si="5"/>
        <v>41700</v>
      </c>
      <c r="J35" s="121">
        <v>33351.800000000003</v>
      </c>
      <c r="K35" s="159">
        <f t="shared" si="3"/>
        <v>79.980335731414868</v>
      </c>
      <c r="L35" s="160">
        <f t="shared" si="4"/>
        <v>1.7605476407787457E-3</v>
      </c>
      <c r="M35" s="258"/>
    </row>
    <row r="36" spans="1:13" ht="15" customHeight="1">
      <c r="A36" s="148" t="s">
        <v>325</v>
      </c>
      <c r="B36" s="148" t="s">
        <v>302</v>
      </c>
      <c r="C36" s="148" t="s">
        <v>305</v>
      </c>
      <c r="D36" s="161" t="s">
        <v>324</v>
      </c>
      <c r="E36" s="152">
        <v>612112</v>
      </c>
      <c r="F36" s="157" t="s">
        <v>753</v>
      </c>
      <c r="G36" s="158" t="s">
        <v>106</v>
      </c>
      <c r="H36" s="159">
        <v>27800</v>
      </c>
      <c r="I36" s="215">
        <f t="shared" si="5"/>
        <v>27800</v>
      </c>
      <c r="J36" s="121">
        <v>22234.3</v>
      </c>
      <c r="K36" s="159">
        <f t="shared" si="3"/>
        <v>79.979496402877686</v>
      </c>
      <c r="L36" s="160">
        <f t="shared" si="4"/>
        <v>1.1736861101759683E-3</v>
      </c>
      <c r="M36" s="258"/>
    </row>
    <row r="37" spans="1:13" ht="14.25" customHeight="1">
      <c r="A37" s="148" t="s">
        <v>325</v>
      </c>
      <c r="B37" s="148" t="s">
        <v>302</v>
      </c>
      <c r="C37" s="148" t="s">
        <v>305</v>
      </c>
      <c r="D37" s="161" t="s">
        <v>324</v>
      </c>
      <c r="E37" s="152">
        <v>612113</v>
      </c>
      <c r="F37" s="157" t="s">
        <v>753</v>
      </c>
      <c r="G37" s="158" t="s">
        <v>107</v>
      </c>
      <c r="H37" s="159">
        <v>3500</v>
      </c>
      <c r="I37" s="215">
        <f t="shared" si="5"/>
        <v>3500</v>
      </c>
      <c r="J37" s="121">
        <v>2779.48</v>
      </c>
      <c r="K37" s="159">
        <f t="shared" si="3"/>
        <v>79.413714285714292</v>
      </c>
      <c r="L37" s="160">
        <f t="shared" si="4"/>
        <v>1.4672092530513219E-4</v>
      </c>
      <c r="M37" s="258"/>
    </row>
    <row r="38" spans="1:13" ht="12.75" customHeight="1">
      <c r="A38" s="148" t="s">
        <v>325</v>
      </c>
      <c r="B38" s="148" t="s">
        <v>302</v>
      </c>
      <c r="C38" s="148" t="s">
        <v>305</v>
      </c>
      <c r="D38" s="161" t="s">
        <v>324</v>
      </c>
      <c r="E38" s="152">
        <v>613983</v>
      </c>
      <c r="F38" s="157" t="s">
        <v>753</v>
      </c>
      <c r="G38" s="158" t="s">
        <v>327</v>
      </c>
      <c r="H38" s="159">
        <v>2300</v>
      </c>
      <c r="I38" s="215">
        <f t="shared" si="5"/>
        <v>2300</v>
      </c>
      <c r="J38" s="121">
        <v>1783.62</v>
      </c>
      <c r="K38" s="159">
        <f t="shared" si="3"/>
        <v>77.548695652173905</v>
      </c>
      <c r="L38" s="160">
        <f t="shared" si="4"/>
        <v>9.4152279128736268E-5</v>
      </c>
      <c r="M38" s="258"/>
    </row>
    <row r="39" spans="1:13" ht="14.25" customHeight="1">
      <c r="A39" s="148" t="s">
        <v>325</v>
      </c>
      <c r="B39" s="148" t="s">
        <v>302</v>
      </c>
      <c r="C39" s="148" t="s">
        <v>305</v>
      </c>
      <c r="D39" s="161" t="s">
        <v>324</v>
      </c>
      <c r="E39" s="152">
        <v>613916</v>
      </c>
      <c r="F39" s="157" t="s">
        <v>753</v>
      </c>
      <c r="G39" s="158" t="s">
        <v>160</v>
      </c>
      <c r="H39" s="159">
        <v>14500</v>
      </c>
      <c r="I39" s="215">
        <f t="shared" si="5"/>
        <v>14500</v>
      </c>
      <c r="J39" s="121">
        <v>14500</v>
      </c>
      <c r="K39" s="159">
        <f t="shared" si="3"/>
        <v>100</v>
      </c>
      <c r="L39" s="160">
        <f t="shared" si="4"/>
        <v>7.6541418428066285E-4</v>
      </c>
      <c r="M39" s="258"/>
    </row>
    <row r="40" spans="1:13" ht="12" customHeight="1">
      <c r="A40" s="148" t="s">
        <v>325</v>
      </c>
      <c r="B40" s="148" t="s">
        <v>302</v>
      </c>
      <c r="C40" s="148" t="s">
        <v>305</v>
      </c>
      <c r="D40" s="161" t="s">
        <v>324</v>
      </c>
      <c r="E40" s="152">
        <v>613821</v>
      </c>
      <c r="F40" s="157" t="s">
        <v>753</v>
      </c>
      <c r="G40" s="158" t="s">
        <v>154</v>
      </c>
      <c r="H40" s="159">
        <v>6000</v>
      </c>
      <c r="I40" s="215">
        <f t="shared" si="5"/>
        <v>6000</v>
      </c>
      <c r="J40" s="121">
        <v>4800</v>
      </c>
      <c r="K40" s="159">
        <f t="shared" si="3"/>
        <v>80</v>
      </c>
      <c r="L40" s="160">
        <f t="shared" si="4"/>
        <v>2.5337848858946079E-4</v>
      </c>
      <c r="M40" s="258"/>
    </row>
    <row r="41" spans="1:13" ht="12" customHeight="1">
      <c r="A41" s="148" t="s">
        <v>325</v>
      </c>
      <c r="B41" s="148" t="s">
        <v>302</v>
      </c>
      <c r="C41" s="148" t="s">
        <v>305</v>
      </c>
      <c r="D41" s="161" t="s">
        <v>324</v>
      </c>
      <c r="E41" s="156">
        <v>613922</v>
      </c>
      <c r="F41" s="157" t="s">
        <v>753</v>
      </c>
      <c r="G41" s="158" t="s">
        <v>161</v>
      </c>
      <c r="H41" s="159">
        <v>1000</v>
      </c>
      <c r="I41" s="215">
        <f t="shared" si="5"/>
        <v>1000</v>
      </c>
      <c r="J41" s="121">
        <v>0</v>
      </c>
      <c r="K41" s="159">
        <f t="shared" si="3"/>
        <v>0</v>
      </c>
      <c r="L41" s="160">
        <f t="shared" si="4"/>
        <v>0</v>
      </c>
      <c r="M41" s="258"/>
    </row>
    <row r="42" spans="1:13" ht="22.5" customHeight="1">
      <c r="A42" s="148" t="s">
        <v>325</v>
      </c>
      <c r="B42" s="148" t="s">
        <v>302</v>
      </c>
      <c r="C42" s="148" t="s">
        <v>305</v>
      </c>
      <c r="D42" s="161" t="s">
        <v>328</v>
      </c>
      <c r="E42" s="152">
        <v>613991</v>
      </c>
      <c r="F42" s="157" t="s">
        <v>753</v>
      </c>
      <c r="G42" s="158" t="s">
        <v>723</v>
      </c>
      <c r="H42" s="159">
        <v>10000</v>
      </c>
      <c r="I42" s="215">
        <f t="shared" si="5"/>
        <v>10000</v>
      </c>
      <c r="J42" s="121">
        <v>95</v>
      </c>
      <c r="K42" s="159">
        <f t="shared" si="3"/>
        <v>0.95</v>
      </c>
      <c r="L42" s="160">
        <f t="shared" si="4"/>
        <v>5.0147825866664116E-6</v>
      </c>
      <c r="M42" s="258"/>
    </row>
    <row r="43" spans="1:13" ht="15.75" customHeight="1">
      <c r="A43" s="148" t="s">
        <v>325</v>
      </c>
      <c r="B43" s="148" t="s">
        <v>302</v>
      </c>
      <c r="C43" s="148" t="s">
        <v>305</v>
      </c>
      <c r="D43" s="161" t="s">
        <v>224</v>
      </c>
      <c r="E43" s="152">
        <v>614811</v>
      </c>
      <c r="F43" s="157" t="s">
        <v>753</v>
      </c>
      <c r="G43" s="158" t="s">
        <v>189</v>
      </c>
      <c r="H43" s="159">
        <v>55000</v>
      </c>
      <c r="I43" s="215">
        <f t="shared" si="5"/>
        <v>55000</v>
      </c>
      <c r="J43" s="121">
        <v>65257.42</v>
      </c>
      <c r="K43" s="159">
        <f t="shared" si="3"/>
        <v>118.64985454545453</v>
      </c>
      <c r="L43" s="160">
        <f t="shared" si="4"/>
        <v>3.444755510176594E-3</v>
      </c>
      <c r="M43" s="258"/>
    </row>
    <row r="44" spans="1:13">
      <c r="A44" s="140"/>
      <c r="B44" s="140"/>
      <c r="C44" s="140"/>
      <c r="D44" s="164"/>
      <c r="E44" s="150"/>
      <c r="F44" s="165"/>
      <c r="G44" s="151" t="s">
        <v>329</v>
      </c>
      <c r="H44" s="154">
        <f>SUM(H28:H43)</f>
        <v>930700</v>
      </c>
      <c r="I44" s="154">
        <f>SUM(I28:I43)</f>
        <v>930700</v>
      </c>
      <c r="J44" s="154">
        <f>SUM(J28:J43)</f>
        <v>770289.70000000007</v>
      </c>
      <c r="K44" s="171">
        <f t="shared" si="3"/>
        <v>82.764553561835186</v>
      </c>
      <c r="L44" s="216">
        <f t="shared" si="4"/>
        <v>4.0661424992089419E-2</v>
      </c>
      <c r="M44" s="258"/>
    </row>
    <row r="45" spans="1:13" ht="37.5" customHeight="1">
      <c r="A45" s="147" t="s">
        <v>330</v>
      </c>
      <c r="B45" s="148" t="s">
        <v>302</v>
      </c>
      <c r="C45" s="140"/>
      <c r="D45" s="161"/>
      <c r="E45" s="150"/>
      <c r="F45" s="162"/>
      <c r="G45" s="151" t="s">
        <v>831</v>
      </c>
      <c r="H45" s="159"/>
      <c r="I45" s="166"/>
      <c r="J45" s="166"/>
      <c r="K45" s="159"/>
      <c r="L45" s="160"/>
      <c r="M45" s="258"/>
    </row>
    <row r="46" spans="1:13">
      <c r="A46" s="140"/>
      <c r="B46" s="140"/>
      <c r="C46" s="140"/>
      <c r="D46" s="161"/>
      <c r="E46" s="150">
        <v>610000</v>
      </c>
      <c r="F46" s="162"/>
      <c r="G46" s="151" t="s">
        <v>304</v>
      </c>
      <c r="H46" s="154"/>
      <c r="I46" s="163"/>
      <c r="J46" s="163"/>
      <c r="K46" s="159"/>
      <c r="L46" s="160"/>
      <c r="M46" s="258"/>
    </row>
    <row r="47" spans="1:13" ht="15" customHeight="1">
      <c r="A47" s="148" t="s">
        <v>332</v>
      </c>
      <c r="B47" s="148" t="s">
        <v>302</v>
      </c>
      <c r="C47" s="148" t="s">
        <v>305</v>
      </c>
      <c r="D47" s="161" t="s">
        <v>331</v>
      </c>
      <c r="E47" s="156">
        <v>611110</v>
      </c>
      <c r="F47" s="157" t="s">
        <v>753</v>
      </c>
      <c r="G47" s="158" t="s">
        <v>326</v>
      </c>
      <c r="H47" s="159">
        <v>368500</v>
      </c>
      <c r="I47" s="215">
        <f>H47/12*12</f>
        <v>368500</v>
      </c>
      <c r="J47" s="121">
        <v>263555.18</v>
      </c>
      <c r="K47" s="159">
        <f t="shared" ref="K47:K68" si="6">J47/H47*100</f>
        <v>71.52108005427408</v>
      </c>
      <c r="L47" s="160">
        <f t="shared" ref="L47:L64" si="7">J47/J$523</f>
        <v>1.3912336076734018E-2</v>
      </c>
      <c r="M47" s="258"/>
    </row>
    <row r="48" spans="1:13" ht="13.5" customHeight="1">
      <c r="A48" s="148" t="s">
        <v>332</v>
      </c>
      <c r="B48" s="148" t="s">
        <v>302</v>
      </c>
      <c r="C48" s="148" t="s">
        <v>305</v>
      </c>
      <c r="D48" s="161" t="s">
        <v>331</v>
      </c>
      <c r="E48" s="156">
        <v>611131</v>
      </c>
      <c r="F48" s="157" t="s">
        <v>753</v>
      </c>
      <c r="G48" s="158" t="s">
        <v>93</v>
      </c>
      <c r="H48" s="159">
        <v>90700</v>
      </c>
      <c r="I48" s="215">
        <f t="shared" ref="I48:I64" si="8">H48/12*12</f>
        <v>90700</v>
      </c>
      <c r="J48" s="121">
        <v>60588.35</v>
      </c>
      <c r="K48" s="159">
        <f t="shared" si="6"/>
        <v>66.800826901874316</v>
      </c>
      <c r="L48" s="160">
        <f t="shared" si="7"/>
        <v>3.1982884477352621E-3</v>
      </c>
      <c r="M48" s="258"/>
    </row>
    <row r="49" spans="1:13" ht="14.25" customHeight="1">
      <c r="A49" s="148" t="s">
        <v>332</v>
      </c>
      <c r="B49" s="148" t="s">
        <v>302</v>
      </c>
      <c r="C49" s="148" t="s">
        <v>305</v>
      </c>
      <c r="D49" s="161" t="s">
        <v>331</v>
      </c>
      <c r="E49" s="156">
        <v>611132</v>
      </c>
      <c r="F49" s="157" t="s">
        <v>753</v>
      </c>
      <c r="G49" s="158" t="s">
        <v>94</v>
      </c>
      <c r="H49" s="159">
        <v>66700</v>
      </c>
      <c r="I49" s="215">
        <f t="shared" si="8"/>
        <v>66700</v>
      </c>
      <c r="J49" s="121">
        <v>44549.83</v>
      </c>
      <c r="K49" s="159">
        <f t="shared" si="6"/>
        <v>66.791349325337336</v>
      </c>
      <c r="L49" s="160">
        <f t="shared" si="7"/>
        <v>2.3516601233994623E-3</v>
      </c>
      <c r="M49" s="258"/>
    </row>
    <row r="50" spans="1:13" ht="14.25" customHeight="1">
      <c r="A50" s="148" t="s">
        <v>332</v>
      </c>
      <c r="B50" s="148" t="s">
        <v>302</v>
      </c>
      <c r="C50" s="148" t="s">
        <v>305</v>
      </c>
      <c r="D50" s="161" t="s">
        <v>331</v>
      </c>
      <c r="E50" s="156">
        <v>611133</v>
      </c>
      <c r="F50" s="157" t="s">
        <v>753</v>
      </c>
      <c r="G50" s="158" t="s">
        <v>95</v>
      </c>
      <c r="H50" s="159">
        <v>7300</v>
      </c>
      <c r="I50" s="215">
        <f t="shared" si="8"/>
        <v>7300</v>
      </c>
      <c r="J50" s="121">
        <v>5345.41</v>
      </c>
      <c r="K50" s="159">
        <f t="shared" si="6"/>
        <v>73.224794520547945</v>
      </c>
      <c r="L50" s="160">
        <f t="shared" si="7"/>
        <v>2.8216914722728952E-4</v>
      </c>
      <c r="M50" s="258"/>
    </row>
    <row r="51" spans="1:13" ht="15" customHeight="1">
      <c r="A51" s="148" t="s">
        <v>332</v>
      </c>
      <c r="B51" s="148" t="s">
        <v>302</v>
      </c>
      <c r="C51" s="148" t="s">
        <v>305</v>
      </c>
      <c r="D51" s="161" t="s">
        <v>331</v>
      </c>
      <c r="E51" s="156">
        <v>611211</v>
      </c>
      <c r="F51" s="157" t="s">
        <v>753</v>
      </c>
      <c r="G51" s="158" t="s">
        <v>97</v>
      </c>
      <c r="H51" s="159">
        <v>9000</v>
      </c>
      <c r="I51" s="215">
        <f t="shared" si="8"/>
        <v>9000</v>
      </c>
      <c r="J51" s="121">
        <v>6615.1</v>
      </c>
      <c r="K51" s="159">
        <f t="shared" si="6"/>
        <v>73.501111111111115</v>
      </c>
      <c r="L51" s="160">
        <f t="shared" si="7"/>
        <v>3.4919250830586296E-4</v>
      </c>
      <c r="M51" s="258"/>
    </row>
    <row r="52" spans="1:13" ht="15.75" customHeight="1">
      <c r="A52" s="148" t="s">
        <v>332</v>
      </c>
      <c r="B52" s="148" t="s">
        <v>302</v>
      </c>
      <c r="C52" s="148" t="s">
        <v>305</v>
      </c>
      <c r="D52" s="161" t="s">
        <v>331</v>
      </c>
      <c r="E52" s="156">
        <v>611221</v>
      </c>
      <c r="F52" s="157" t="s">
        <v>753</v>
      </c>
      <c r="G52" s="158" t="s">
        <v>98</v>
      </c>
      <c r="H52" s="159">
        <v>57500</v>
      </c>
      <c r="I52" s="215">
        <f t="shared" si="8"/>
        <v>57500</v>
      </c>
      <c r="J52" s="121">
        <v>37716.089999999997</v>
      </c>
      <c r="K52" s="159">
        <f t="shared" si="6"/>
        <v>65.593199999999996</v>
      </c>
      <c r="L52" s="160">
        <f t="shared" si="7"/>
        <v>1.9909262249383493E-3</v>
      </c>
      <c r="M52" s="258"/>
    </row>
    <row r="53" spans="1:13" ht="16.5" customHeight="1">
      <c r="A53" s="148" t="s">
        <v>332</v>
      </c>
      <c r="B53" s="148" t="s">
        <v>302</v>
      </c>
      <c r="C53" s="148" t="s">
        <v>305</v>
      </c>
      <c r="D53" s="161" t="s">
        <v>331</v>
      </c>
      <c r="E53" s="156">
        <v>611224</v>
      </c>
      <c r="F53" s="157" t="s">
        <v>753</v>
      </c>
      <c r="G53" s="158" t="s">
        <v>99</v>
      </c>
      <c r="H53" s="159">
        <v>12400</v>
      </c>
      <c r="I53" s="215">
        <f t="shared" si="8"/>
        <v>12400</v>
      </c>
      <c r="J53" s="121">
        <v>9366</v>
      </c>
      <c r="K53" s="159">
        <f t="shared" si="6"/>
        <v>75.532258064516128</v>
      </c>
      <c r="L53" s="160">
        <f t="shared" si="7"/>
        <v>4.9440477586018539E-4</v>
      </c>
      <c r="M53" s="258"/>
    </row>
    <row r="54" spans="1:13" ht="16.5" customHeight="1">
      <c r="A54" s="148" t="s">
        <v>332</v>
      </c>
      <c r="B54" s="148" t="s">
        <v>302</v>
      </c>
      <c r="C54" s="148" t="s">
        <v>305</v>
      </c>
      <c r="D54" s="161" t="s">
        <v>331</v>
      </c>
      <c r="E54" s="156">
        <v>612111</v>
      </c>
      <c r="F54" s="157" t="s">
        <v>753</v>
      </c>
      <c r="G54" s="158" t="s">
        <v>333</v>
      </c>
      <c r="H54" s="159">
        <v>32000</v>
      </c>
      <c r="I54" s="215">
        <f t="shared" si="8"/>
        <v>32000</v>
      </c>
      <c r="J54" s="121">
        <v>22233</v>
      </c>
      <c r="K54" s="159">
        <f t="shared" si="6"/>
        <v>69.478125000000006</v>
      </c>
      <c r="L54" s="160">
        <f t="shared" si="7"/>
        <v>1.1736174868353089E-3</v>
      </c>
      <c r="M54" s="258"/>
    </row>
    <row r="55" spans="1:13" ht="14.25" customHeight="1">
      <c r="A55" s="148" t="s">
        <v>332</v>
      </c>
      <c r="B55" s="148" t="s">
        <v>302</v>
      </c>
      <c r="C55" s="148" t="s">
        <v>305</v>
      </c>
      <c r="D55" s="161" t="s">
        <v>331</v>
      </c>
      <c r="E55" s="156">
        <v>612112</v>
      </c>
      <c r="F55" s="157" t="s">
        <v>753</v>
      </c>
      <c r="G55" s="158" t="s">
        <v>334</v>
      </c>
      <c r="H55" s="159">
        <v>21300</v>
      </c>
      <c r="I55" s="215">
        <f t="shared" si="8"/>
        <v>21300</v>
      </c>
      <c r="J55" s="121">
        <v>14822.11</v>
      </c>
      <c r="K55" s="159">
        <f t="shared" si="6"/>
        <v>69.587370892018782</v>
      </c>
      <c r="L55" s="160">
        <f t="shared" si="7"/>
        <v>7.8241746448056944E-4</v>
      </c>
      <c r="M55" s="258"/>
    </row>
    <row r="56" spans="1:13" ht="15" customHeight="1">
      <c r="A56" s="148" t="s">
        <v>332</v>
      </c>
      <c r="B56" s="148" t="s">
        <v>302</v>
      </c>
      <c r="C56" s="148" t="s">
        <v>305</v>
      </c>
      <c r="D56" s="161" t="s">
        <v>331</v>
      </c>
      <c r="E56" s="156">
        <v>612113</v>
      </c>
      <c r="F56" s="157" t="s">
        <v>753</v>
      </c>
      <c r="G56" s="158" t="s">
        <v>335</v>
      </c>
      <c r="H56" s="159">
        <v>2700</v>
      </c>
      <c r="I56" s="215">
        <f t="shared" si="8"/>
        <v>2700</v>
      </c>
      <c r="J56" s="121">
        <v>1852.56</v>
      </c>
      <c r="K56" s="159">
        <f t="shared" si="6"/>
        <v>68.61333333333333</v>
      </c>
      <c r="L56" s="160">
        <f t="shared" si="7"/>
        <v>9.7791427671102402E-5</v>
      </c>
      <c r="M56" s="258"/>
    </row>
    <row r="57" spans="1:13" ht="13.5" customHeight="1">
      <c r="A57" s="148" t="s">
        <v>332</v>
      </c>
      <c r="B57" s="148" t="s">
        <v>302</v>
      </c>
      <c r="C57" s="148" t="s">
        <v>305</v>
      </c>
      <c r="D57" s="161" t="s">
        <v>331</v>
      </c>
      <c r="E57" s="156" t="s">
        <v>336</v>
      </c>
      <c r="F57" s="157" t="s">
        <v>753</v>
      </c>
      <c r="G57" s="158" t="s">
        <v>337</v>
      </c>
      <c r="H57" s="159">
        <v>2000</v>
      </c>
      <c r="I57" s="215">
        <f t="shared" si="8"/>
        <v>2000</v>
      </c>
      <c r="J57" s="121">
        <v>0</v>
      </c>
      <c r="K57" s="159">
        <f t="shared" si="6"/>
        <v>0</v>
      </c>
      <c r="L57" s="160">
        <f t="shared" si="7"/>
        <v>0</v>
      </c>
      <c r="M57" s="258"/>
    </row>
    <row r="58" spans="1:13" ht="15.75" customHeight="1">
      <c r="A58" s="148" t="s">
        <v>332</v>
      </c>
      <c r="B58" s="148" t="s">
        <v>302</v>
      </c>
      <c r="C58" s="148" t="s">
        <v>305</v>
      </c>
      <c r="D58" s="161" t="s">
        <v>331</v>
      </c>
      <c r="E58" s="156" t="s">
        <v>338</v>
      </c>
      <c r="F58" s="157" t="s">
        <v>753</v>
      </c>
      <c r="G58" s="158" t="s">
        <v>339</v>
      </c>
      <c r="H58" s="159">
        <v>1500</v>
      </c>
      <c r="I58" s="215">
        <f t="shared" si="8"/>
        <v>1500</v>
      </c>
      <c r="J58" s="121">
        <v>0</v>
      </c>
      <c r="K58" s="159">
        <f t="shared" si="6"/>
        <v>0</v>
      </c>
      <c r="L58" s="160">
        <f t="shared" si="7"/>
        <v>0</v>
      </c>
      <c r="M58" s="258"/>
    </row>
    <row r="59" spans="1:13" ht="22.5">
      <c r="A59" s="148" t="s">
        <v>332</v>
      </c>
      <c r="B59" s="148" t="s">
        <v>302</v>
      </c>
      <c r="C59" s="148" t="s">
        <v>305</v>
      </c>
      <c r="D59" s="161" t="s">
        <v>331</v>
      </c>
      <c r="E59" s="156" t="s">
        <v>340</v>
      </c>
      <c r="F59" s="157" t="s">
        <v>753</v>
      </c>
      <c r="G59" s="158" t="s">
        <v>844</v>
      </c>
      <c r="H59" s="159">
        <v>4000</v>
      </c>
      <c r="I59" s="215">
        <f t="shared" si="8"/>
        <v>4000</v>
      </c>
      <c r="J59" s="121">
        <v>1989</v>
      </c>
      <c r="K59" s="159">
        <f t="shared" si="6"/>
        <v>49.725000000000001</v>
      </c>
      <c r="L59" s="160">
        <f t="shared" si="7"/>
        <v>1.0499371120925782E-4</v>
      </c>
      <c r="M59" s="258"/>
    </row>
    <row r="60" spans="1:13" ht="15.75" customHeight="1">
      <c r="A60" s="148" t="s">
        <v>332</v>
      </c>
      <c r="B60" s="148" t="s">
        <v>302</v>
      </c>
      <c r="C60" s="148" t="s">
        <v>305</v>
      </c>
      <c r="D60" s="161" t="s">
        <v>331</v>
      </c>
      <c r="E60" s="156">
        <v>613983</v>
      </c>
      <c r="F60" s="157" t="s">
        <v>753</v>
      </c>
      <c r="G60" s="158" t="s">
        <v>341</v>
      </c>
      <c r="H60" s="159">
        <v>1800</v>
      </c>
      <c r="I60" s="215">
        <f t="shared" si="8"/>
        <v>1800</v>
      </c>
      <c r="J60" s="121">
        <v>1195.08</v>
      </c>
      <c r="K60" s="159">
        <f t="shared" si="6"/>
        <v>66.393333333333331</v>
      </c>
      <c r="L60" s="160">
        <f t="shared" si="7"/>
        <v>6.3084909196560996E-5</v>
      </c>
      <c r="M60" s="258"/>
    </row>
    <row r="61" spans="1:13" ht="33.75">
      <c r="A61" s="148" t="s">
        <v>332</v>
      </c>
      <c r="B61" s="148" t="s">
        <v>302</v>
      </c>
      <c r="C61" s="148" t="s">
        <v>305</v>
      </c>
      <c r="D61" s="161" t="s">
        <v>331</v>
      </c>
      <c r="E61" s="156" t="s">
        <v>342</v>
      </c>
      <c r="F61" s="157" t="s">
        <v>753</v>
      </c>
      <c r="G61" s="158" t="s">
        <v>752</v>
      </c>
      <c r="H61" s="159">
        <v>15000</v>
      </c>
      <c r="I61" s="215">
        <f t="shared" si="8"/>
        <v>15000</v>
      </c>
      <c r="J61" s="121">
        <v>2700</v>
      </c>
      <c r="K61" s="159">
        <f t="shared" si="6"/>
        <v>18</v>
      </c>
      <c r="L61" s="160">
        <f t="shared" si="7"/>
        <v>1.425253998315717E-4</v>
      </c>
      <c r="M61" s="258"/>
    </row>
    <row r="62" spans="1:13" ht="22.5">
      <c r="A62" s="148" t="s">
        <v>332</v>
      </c>
      <c r="B62" s="148" t="s">
        <v>302</v>
      </c>
      <c r="C62" s="148" t="s">
        <v>305</v>
      </c>
      <c r="D62" s="161" t="s">
        <v>331</v>
      </c>
      <c r="E62" s="156" t="s">
        <v>718</v>
      </c>
      <c r="F62" s="157" t="s">
        <v>753</v>
      </c>
      <c r="G62" s="158" t="s">
        <v>719</v>
      </c>
      <c r="H62" s="159">
        <v>15000</v>
      </c>
      <c r="I62" s="215">
        <f t="shared" si="8"/>
        <v>15000</v>
      </c>
      <c r="J62" s="121">
        <v>0</v>
      </c>
      <c r="K62" s="159">
        <f t="shared" si="6"/>
        <v>0</v>
      </c>
      <c r="L62" s="160">
        <f t="shared" si="7"/>
        <v>0</v>
      </c>
    </row>
    <row r="63" spans="1:13" ht="18" customHeight="1">
      <c r="A63" s="148" t="s">
        <v>332</v>
      </c>
      <c r="B63" s="148" t="s">
        <v>302</v>
      </c>
      <c r="C63" s="148" t="s">
        <v>305</v>
      </c>
      <c r="D63" s="161" t="s">
        <v>331</v>
      </c>
      <c r="E63" s="156">
        <v>613937</v>
      </c>
      <c r="F63" s="157" t="s">
        <v>753</v>
      </c>
      <c r="G63" s="158" t="s">
        <v>343</v>
      </c>
      <c r="H63" s="159">
        <v>3500</v>
      </c>
      <c r="I63" s="215">
        <f t="shared" si="8"/>
        <v>3500</v>
      </c>
      <c r="J63" s="121">
        <v>1180.6300000000001</v>
      </c>
      <c r="K63" s="159">
        <f t="shared" si="6"/>
        <v>33.732285714285716</v>
      </c>
      <c r="L63" s="160">
        <f t="shared" si="7"/>
        <v>6.2322134371536485E-5</v>
      </c>
      <c r="M63" s="258"/>
    </row>
    <row r="64" spans="1:13" ht="18" customHeight="1">
      <c r="A64" s="148" t="s">
        <v>332</v>
      </c>
      <c r="B64" s="148" t="s">
        <v>302</v>
      </c>
      <c r="C64" s="148" t="s">
        <v>305</v>
      </c>
      <c r="D64" s="161" t="s">
        <v>224</v>
      </c>
      <c r="E64" s="152">
        <v>614811</v>
      </c>
      <c r="F64" s="157" t="s">
        <v>753</v>
      </c>
      <c r="G64" s="158" t="s">
        <v>189</v>
      </c>
      <c r="H64" s="167">
        <v>2000</v>
      </c>
      <c r="I64" s="215">
        <f t="shared" si="8"/>
        <v>2000</v>
      </c>
      <c r="J64" s="121">
        <v>970</v>
      </c>
      <c r="K64" s="159">
        <f t="shared" si="6"/>
        <v>48.5</v>
      </c>
      <c r="L64" s="160">
        <f t="shared" si="7"/>
        <v>5.1203569569120205E-5</v>
      </c>
    </row>
    <row r="65" spans="1:13">
      <c r="A65" s="168"/>
      <c r="B65" s="168"/>
      <c r="C65" s="168"/>
      <c r="D65" s="164"/>
      <c r="E65" s="150">
        <v>820000</v>
      </c>
      <c r="F65" s="165"/>
      <c r="G65" s="169" t="s">
        <v>346</v>
      </c>
      <c r="H65" s="170"/>
      <c r="I65" s="170"/>
      <c r="J65" s="171"/>
      <c r="K65" s="159"/>
      <c r="L65" s="160"/>
      <c r="M65" s="258"/>
    </row>
    <row r="66" spans="1:13" ht="33.75">
      <c r="A66" s="148" t="s">
        <v>332</v>
      </c>
      <c r="B66" s="148" t="s">
        <v>302</v>
      </c>
      <c r="C66" s="148" t="s">
        <v>305</v>
      </c>
      <c r="D66" s="161" t="s">
        <v>328</v>
      </c>
      <c r="E66" s="156" t="s">
        <v>347</v>
      </c>
      <c r="F66" s="157" t="s">
        <v>753</v>
      </c>
      <c r="G66" s="158" t="s">
        <v>724</v>
      </c>
      <c r="H66" s="159">
        <v>150000</v>
      </c>
      <c r="I66" s="215">
        <f>H66/12*12</f>
        <v>150000</v>
      </c>
      <c r="J66" s="121">
        <v>55536</v>
      </c>
      <c r="K66" s="159">
        <f t="shared" si="6"/>
        <v>37.024000000000001</v>
      </c>
      <c r="L66" s="160">
        <f>J66/J$523</f>
        <v>2.9315891129800616E-3</v>
      </c>
      <c r="M66" s="258" t="s">
        <v>936</v>
      </c>
    </row>
    <row r="67" spans="1:13" ht="15.75" customHeight="1">
      <c r="A67" s="148" t="s">
        <v>332</v>
      </c>
      <c r="B67" s="148" t="s">
        <v>302</v>
      </c>
      <c r="C67" s="148" t="s">
        <v>305</v>
      </c>
      <c r="D67" s="161" t="s">
        <v>331</v>
      </c>
      <c r="E67" s="156">
        <v>821371</v>
      </c>
      <c r="F67" s="157" t="s">
        <v>753</v>
      </c>
      <c r="G67" s="158" t="s">
        <v>348</v>
      </c>
      <c r="H67" s="159">
        <v>2000</v>
      </c>
      <c r="I67" s="215">
        <f>H67/12*12</f>
        <v>2000</v>
      </c>
      <c r="J67" s="121">
        <v>0</v>
      </c>
      <c r="K67" s="159">
        <f t="shared" si="6"/>
        <v>0</v>
      </c>
      <c r="L67" s="160">
        <f>J67/J$523</f>
        <v>0</v>
      </c>
      <c r="M67" s="258"/>
    </row>
    <row r="68" spans="1:13">
      <c r="A68" s="140"/>
      <c r="B68" s="140"/>
      <c r="C68" s="140"/>
      <c r="D68" s="161"/>
      <c r="E68" s="150"/>
      <c r="F68" s="162"/>
      <c r="G68" s="151" t="s">
        <v>349</v>
      </c>
      <c r="H68" s="154">
        <f>SUM(H47:H67)</f>
        <v>864900</v>
      </c>
      <c r="I68" s="154">
        <f>SUM(I47:I67)</f>
        <v>864900</v>
      </c>
      <c r="J68" s="154">
        <f>SUM(J47:J67)</f>
        <v>530214.34</v>
      </c>
      <c r="K68" s="171">
        <f t="shared" si="6"/>
        <v>61.303542606081628</v>
      </c>
      <c r="L68" s="216">
        <f>J68/J$523</f>
        <v>2.7988522520345518E-2</v>
      </c>
      <c r="M68" s="258"/>
    </row>
    <row r="69" spans="1:13" ht="22.5">
      <c r="A69" s="148" t="s">
        <v>350</v>
      </c>
      <c r="B69" s="148" t="s">
        <v>302</v>
      </c>
      <c r="C69" s="140"/>
      <c r="D69" s="161"/>
      <c r="E69" s="150"/>
      <c r="F69" s="162"/>
      <c r="G69" s="151" t="s">
        <v>688</v>
      </c>
      <c r="H69" s="159"/>
      <c r="I69" s="166"/>
      <c r="J69" s="166"/>
      <c r="K69" s="159"/>
      <c r="L69" s="160"/>
      <c r="M69" s="258"/>
    </row>
    <row r="70" spans="1:13">
      <c r="A70" s="140"/>
      <c r="B70" s="140"/>
      <c r="C70" s="140"/>
      <c r="D70" s="161"/>
      <c r="E70" s="150">
        <v>610000</v>
      </c>
      <c r="F70" s="162"/>
      <c r="G70" s="151" t="s">
        <v>304</v>
      </c>
      <c r="H70" s="154"/>
      <c r="I70" s="163"/>
      <c r="J70" s="163"/>
      <c r="K70" s="159"/>
      <c r="L70" s="160"/>
      <c r="M70" s="258"/>
    </row>
    <row r="71" spans="1:13" ht="15.75" customHeight="1">
      <c r="A71" s="148" t="s">
        <v>352</v>
      </c>
      <c r="B71" s="148" t="s">
        <v>302</v>
      </c>
      <c r="C71" s="148" t="s">
        <v>305</v>
      </c>
      <c r="D71" s="161" t="s">
        <v>351</v>
      </c>
      <c r="E71" s="156">
        <v>611110</v>
      </c>
      <c r="F71" s="157" t="s">
        <v>753</v>
      </c>
      <c r="G71" s="158" t="s">
        <v>326</v>
      </c>
      <c r="H71" s="159">
        <v>115000</v>
      </c>
      <c r="I71" s="215">
        <f>H71/12*12</f>
        <v>115000</v>
      </c>
      <c r="J71" s="121">
        <v>74673.179999999993</v>
      </c>
      <c r="K71" s="159">
        <f t="shared" ref="K71:K87" si="9">J71/H71*100</f>
        <v>64.933199999999985</v>
      </c>
      <c r="L71" s="160">
        <f t="shared" ref="L71:L87" si="10">J71/J$523</f>
        <v>3.9417869763684896E-3</v>
      </c>
      <c r="M71" s="258"/>
    </row>
    <row r="72" spans="1:13" ht="17.25" customHeight="1">
      <c r="A72" s="148" t="s">
        <v>352</v>
      </c>
      <c r="B72" s="148" t="s">
        <v>302</v>
      </c>
      <c r="C72" s="148" t="s">
        <v>305</v>
      </c>
      <c r="D72" s="161" t="s">
        <v>351</v>
      </c>
      <c r="E72" s="156">
        <v>611131</v>
      </c>
      <c r="F72" s="157" t="s">
        <v>753</v>
      </c>
      <c r="G72" s="158" t="s">
        <v>93</v>
      </c>
      <c r="H72" s="159">
        <v>28300</v>
      </c>
      <c r="I72" s="215">
        <f t="shared" ref="I72:I86" si="11">H72/12*12</f>
        <v>28300</v>
      </c>
      <c r="J72" s="121">
        <v>17471.7</v>
      </c>
      <c r="K72" s="159">
        <f t="shared" si="9"/>
        <v>61.737455830388697</v>
      </c>
      <c r="L72" s="160">
        <f t="shared" si="10"/>
        <v>9.2228186231010055E-4</v>
      </c>
      <c r="M72" s="258"/>
    </row>
    <row r="73" spans="1:13" ht="15" customHeight="1">
      <c r="A73" s="148" t="s">
        <v>352</v>
      </c>
      <c r="B73" s="148" t="s">
        <v>302</v>
      </c>
      <c r="C73" s="148" t="s">
        <v>305</v>
      </c>
      <c r="D73" s="161" t="s">
        <v>351</v>
      </c>
      <c r="E73" s="156">
        <v>611132</v>
      </c>
      <c r="F73" s="157" t="s">
        <v>753</v>
      </c>
      <c r="G73" s="158" t="s">
        <v>94</v>
      </c>
      <c r="H73" s="159">
        <v>20800</v>
      </c>
      <c r="I73" s="215">
        <f t="shared" si="11"/>
        <v>20800</v>
      </c>
      <c r="J73" s="121">
        <v>12846.81</v>
      </c>
      <c r="K73" s="159">
        <f t="shared" si="9"/>
        <v>61.763509615384613</v>
      </c>
      <c r="L73" s="160">
        <f t="shared" si="10"/>
        <v>6.7814693770749392E-4</v>
      </c>
      <c r="M73" s="258"/>
    </row>
    <row r="74" spans="1:13" ht="15.75" customHeight="1">
      <c r="A74" s="148" t="s">
        <v>352</v>
      </c>
      <c r="B74" s="148" t="s">
        <v>302</v>
      </c>
      <c r="C74" s="148" t="s">
        <v>305</v>
      </c>
      <c r="D74" s="161" t="s">
        <v>351</v>
      </c>
      <c r="E74" s="156">
        <v>611133</v>
      </c>
      <c r="F74" s="157" t="s">
        <v>753</v>
      </c>
      <c r="G74" s="158" t="s">
        <v>95</v>
      </c>
      <c r="H74" s="159">
        <v>2500</v>
      </c>
      <c r="I74" s="215">
        <f t="shared" si="11"/>
        <v>2500</v>
      </c>
      <c r="J74" s="121">
        <v>1541.59</v>
      </c>
      <c r="K74" s="159">
        <f t="shared" si="9"/>
        <v>61.663599999999995</v>
      </c>
      <c r="L74" s="160">
        <f t="shared" si="10"/>
        <v>8.1376196713463933E-5</v>
      </c>
      <c r="M74" s="258"/>
    </row>
    <row r="75" spans="1:13" ht="15.75" customHeight="1">
      <c r="A75" s="148" t="s">
        <v>352</v>
      </c>
      <c r="B75" s="148" t="s">
        <v>302</v>
      </c>
      <c r="C75" s="148" t="s">
        <v>305</v>
      </c>
      <c r="D75" s="161" t="s">
        <v>351</v>
      </c>
      <c r="E75" s="156">
        <v>611211</v>
      </c>
      <c r="F75" s="157" t="s">
        <v>753</v>
      </c>
      <c r="G75" s="158" t="s">
        <v>97</v>
      </c>
      <c r="H75" s="159">
        <v>2200</v>
      </c>
      <c r="I75" s="215">
        <f t="shared" si="11"/>
        <v>2200</v>
      </c>
      <c r="J75" s="121">
        <v>2057.4</v>
      </c>
      <c r="K75" s="159">
        <f t="shared" si="9"/>
        <v>93.518181818181816</v>
      </c>
      <c r="L75" s="160">
        <f t="shared" si="10"/>
        <v>1.0860435467165765E-4</v>
      </c>
      <c r="M75" s="258"/>
    </row>
    <row r="76" spans="1:13" ht="15" customHeight="1">
      <c r="A76" s="148" t="s">
        <v>352</v>
      </c>
      <c r="B76" s="148" t="s">
        <v>302</v>
      </c>
      <c r="C76" s="148" t="s">
        <v>305</v>
      </c>
      <c r="D76" s="161" t="s">
        <v>351</v>
      </c>
      <c r="E76" s="156">
        <v>611221</v>
      </c>
      <c r="F76" s="157" t="s">
        <v>753</v>
      </c>
      <c r="G76" s="158" t="s">
        <v>98</v>
      </c>
      <c r="H76" s="159">
        <v>12100</v>
      </c>
      <c r="I76" s="215">
        <f t="shared" si="11"/>
        <v>12100</v>
      </c>
      <c r="J76" s="121">
        <v>5545.8</v>
      </c>
      <c r="K76" s="159">
        <f t="shared" si="9"/>
        <v>45.833057851239673</v>
      </c>
      <c r="L76" s="160">
        <f t="shared" si="10"/>
        <v>2.9274717125404832E-4</v>
      </c>
      <c r="M76" s="258"/>
    </row>
    <row r="77" spans="1:13" ht="15" customHeight="1">
      <c r="A77" s="148" t="s">
        <v>352</v>
      </c>
      <c r="B77" s="148" t="s">
        <v>302</v>
      </c>
      <c r="C77" s="148" t="s">
        <v>305</v>
      </c>
      <c r="D77" s="161" t="s">
        <v>351</v>
      </c>
      <c r="E77" s="156">
        <v>611224</v>
      </c>
      <c r="F77" s="157" t="s">
        <v>753</v>
      </c>
      <c r="G77" s="158" t="s">
        <v>99</v>
      </c>
      <c r="H77" s="159">
        <v>2600</v>
      </c>
      <c r="I77" s="215">
        <f t="shared" si="11"/>
        <v>2600</v>
      </c>
      <c r="J77" s="121">
        <v>2007</v>
      </c>
      <c r="K77" s="159">
        <f t="shared" si="9"/>
        <v>77.192307692307693</v>
      </c>
      <c r="L77" s="160">
        <f t="shared" si="10"/>
        <v>1.059438805414683E-4</v>
      </c>
      <c r="M77" s="258"/>
    </row>
    <row r="78" spans="1:13" ht="14.25" customHeight="1">
      <c r="A78" s="148" t="s">
        <v>352</v>
      </c>
      <c r="B78" s="148" t="s">
        <v>302</v>
      </c>
      <c r="C78" s="148" t="s">
        <v>305</v>
      </c>
      <c r="D78" s="161" t="s">
        <v>351</v>
      </c>
      <c r="E78" s="156">
        <v>612111</v>
      </c>
      <c r="F78" s="157" t="s">
        <v>753</v>
      </c>
      <c r="G78" s="158" t="s">
        <v>333</v>
      </c>
      <c r="H78" s="159">
        <v>10000</v>
      </c>
      <c r="I78" s="215">
        <f t="shared" si="11"/>
        <v>10000</v>
      </c>
      <c r="J78" s="121">
        <v>6570.26</v>
      </c>
      <c r="K78" s="159">
        <f t="shared" si="9"/>
        <v>65.702600000000004</v>
      </c>
      <c r="L78" s="160">
        <f t="shared" si="10"/>
        <v>3.4682553092495644E-4</v>
      </c>
      <c r="M78" s="258"/>
    </row>
    <row r="79" spans="1:13" ht="13.5" customHeight="1">
      <c r="A79" s="148" t="s">
        <v>352</v>
      </c>
      <c r="B79" s="148" t="s">
        <v>302</v>
      </c>
      <c r="C79" s="148" t="s">
        <v>305</v>
      </c>
      <c r="D79" s="161" t="s">
        <v>351</v>
      </c>
      <c r="E79" s="156">
        <v>612112</v>
      </c>
      <c r="F79" s="157" t="s">
        <v>753</v>
      </c>
      <c r="G79" s="158" t="s">
        <v>353</v>
      </c>
      <c r="H79" s="159">
        <v>6700</v>
      </c>
      <c r="I79" s="215">
        <f t="shared" si="11"/>
        <v>6700</v>
      </c>
      <c r="J79" s="121">
        <v>4380.2</v>
      </c>
      <c r="K79" s="159">
        <f t="shared" si="9"/>
        <v>65.376119402985069</v>
      </c>
      <c r="L79" s="160">
        <f t="shared" si="10"/>
        <v>2.3121842827490753E-4</v>
      </c>
      <c r="M79" s="258"/>
    </row>
    <row r="80" spans="1:13" ht="15" customHeight="1">
      <c r="A80" s="148" t="s">
        <v>352</v>
      </c>
      <c r="B80" s="148" t="s">
        <v>302</v>
      </c>
      <c r="C80" s="148" t="s">
        <v>305</v>
      </c>
      <c r="D80" s="161" t="s">
        <v>351</v>
      </c>
      <c r="E80" s="156">
        <v>612113</v>
      </c>
      <c r="F80" s="157" t="s">
        <v>753</v>
      </c>
      <c r="G80" s="158" t="s">
        <v>354</v>
      </c>
      <c r="H80" s="159">
        <v>800</v>
      </c>
      <c r="I80" s="215">
        <f t="shared" si="11"/>
        <v>800</v>
      </c>
      <c r="J80" s="121">
        <v>547.55999999999995</v>
      </c>
      <c r="K80" s="159">
        <f t="shared" si="9"/>
        <v>68.444999999999993</v>
      </c>
      <c r="L80" s="160">
        <f t="shared" si="10"/>
        <v>2.890415108584274E-5</v>
      </c>
      <c r="M80" s="258"/>
    </row>
    <row r="81" spans="1:13" ht="15" customHeight="1">
      <c r="A81" s="148" t="s">
        <v>352</v>
      </c>
      <c r="B81" s="148" t="s">
        <v>302</v>
      </c>
      <c r="C81" s="148" t="s">
        <v>305</v>
      </c>
      <c r="D81" s="161" t="s">
        <v>351</v>
      </c>
      <c r="E81" s="156">
        <v>613937</v>
      </c>
      <c r="F81" s="157" t="s">
        <v>753</v>
      </c>
      <c r="G81" s="158" t="s">
        <v>164</v>
      </c>
      <c r="H81" s="159">
        <v>6000</v>
      </c>
      <c r="I81" s="215">
        <f t="shared" si="11"/>
        <v>6000</v>
      </c>
      <c r="J81" s="121">
        <v>615.91999999999996</v>
      </c>
      <c r="K81" s="159">
        <f t="shared" si="9"/>
        <v>10.265333333333333</v>
      </c>
      <c r="L81" s="160">
        <f t="shared" si="10"/>
        <v>3.2512683060837645E-5</v>
      </c>
      <c r="M81" s="258"/>
    </row>
    <row r="82" spans="1:13" ht="15" customHeight="1">
      <c r="A82" s="148" t="s">
        <v>352</v>
      </c>
      <c r="B82" s="148" t="s">
        <v>302</v>
      </c>
      <c r="C82" s="148" t="s">
        <v>305</v>
      </c>
      <c r="D82" s="161" t="s">
        <v>351</v>
      </c>
      <c r="E82" s="156">
        <v>613961</v>
      </c>
      <c r="F82" s="157" t="s">
        <v>753</v>
      </c>
      <c r="G82" s="158" t="s">
        <v>166</v>
      </c>
      <c r="H82" s="159">
        <v>15000</v>
      </c>
      <c r="I82" s="215">
        <f t="shared" si="11"/>
        <v>15000</v>
      </c>
      <c r="J82" s="121">
        <v>3616.82</v>
      </c>
      <c r="K82" s="159">
        <f t="shared" si="9"/>
        <v>24.112133333333336</v>
      </c>
      <c r="L82" s="160">
        <f t="shared" si="10"/>
        <v>1.909217468958612E-4</v>
      </c>
      <c r="M82" s="258"/>
    </row>
    <row r="83" spans="1:13" ht="13.5" customHeight="1">
      <c r="A83" s="148" t="s">
        <v>352</v>
      </c>
      <c r="B83" s="148" t="s">
        <v>302</v>
      </c>
      <c r="C83" s="148" t="s">
        <v>305</v>
      </c>
      <c r="D83" s="161" t="s">
        <v>351</v>
      </c>
      <c r="E83" s="156">
        <v>613962</v>
      </c>
      <c r="F83" s="157" t="s">
        <v>753</v>
      </c>
      <c r="G83" s="158" t="s">
        <v>167</v>
      </c>
      <c r="H83" s="159">
        <v>15000</v>
      </c>
      <c r="I83" s="215">
        <f t="shared" si="11"/>
        <v>15000</v>
      </c>
      <c r="J83" s="121">
        <v>14402.85</v>
      </c>
      <c r="K83" s="159">
        <f t="shared" si="9"/>
        <v>96.019000000000005</v>
      </c>
      <c r="L83" s="160">
        <f t="shared" si="10"/>
        <v>7.6028590924598241E-4</v>
      </c>
      <c r="M83" s="258"/>
    </row>
    <row r="84" spans="1:13" ht="13.5" customHeight="1">
      <c r="A84" s="148" t="s">
        <v>352</v>
      </c>
      <c r="B84" s="148" t="s">
        <v>302</v>
      </c>
      <c r="C84" s="148" t="s">
        <v>305</v>
      </c>
      <c r="D84" s="161" t="s">
        <v>351</v>
      </c>
      <c r="E84" s="156">
        <v>613983</v>
      </c>
      <c r="F84" s="157" t="s">
        <v>753</v>
      </c>
      <c r="G84" s="158" t="s">
        <v>341</v>
      </c>
      <c r="H84" s="159">
        <v>600</v>
      </c>
      <c r="I84" s="215">
        <f t="shared" si="11"/>
        <v>600</v>
      </c>
      <c r="J84" s="121">
        <v>347.78</v>
      </c>
      <c r="K84" s="159">
        <f t="shared" si="9"/>
        <v>57.963333333333331</v>
      </c>
      <c r="L84" s="160">
        <f t="shared" si="10"/>
        <v>1.8358327242008891E-5</v>
      </c>
      <c r="M84" s="258"/>
    </row>
    <row r="85" spans="1:13" ht="15.75" customHeight="1">
      <c r="A85" s="148" t="s">
        <v>352</v>
      </c>
      <c r="B85" s="148" t="s">
        <v>302</v>
      </c>
      <c r="C85" s="148" t="s">
        <v>305</v>
      </c>
      <c r="D85" s="161" t="s">
        <v>351</v>
      </c>
      <c r="E85" s="156" t="s">
        <v>355</v>
      </c>
      <c r="F85" s="157" t="s">
        <v>753</v>
      </c>
      <c r="G85" s="158" t="s">
        <v>356</v>
      </c>
      <c r="H85" s="159">
        <v>30000</v>
      </c>
      <c r="I85" s="215">
        <f t="shared" si="11"/>
        <v>30000</v>
      </c>
      <c r="J85" s="120">
        <v>27657.69</v>
      </c>
      <c r="K85" s="159">
        <f t="shared" si="9"/>
        <v>92.192299999999989</v>
      </c>
      <c r="L85" s="160">
        <f t="shared" si="10"/>
        <v>1.4599716020991342E-3</v>
      </c>
      <c r="M85" s="258"/>
    </row>
    <row r="86" spans="1:13" ht="15" customHeight="1">
      <c r="A86" s="148" t="s">
        <v>352</v>
      </c>
      <c r="B86" s="148" t="s">
        <v>302</v>
      </c>
      <c r="C86" s="148" t="s">
        <v>305</v>
      </c>
      <c r="D86" s="161" t="s">
        <v>351</v>
      </c>
      <c r="E86" s="156">
        <v>614817</v>
      </c>
      <c r="F86" s="157" t="s">
        <v>753</v>
      </c>
      <c r="G86" s="158" t="s">
        <v>190</v>
      </c>
      <c r="H86" s="159">
        <v>20000</v>
      </c>
      <c r="I86" s="215">
        <f t="shared" si="11"/>
        <v>20000</v>
      </c>
      <c r="J86" s="120">
        <v>9712.02</v>
      </c>
      <c r="K86" s="159">
        <f t="shared" si="9"/>
        <v>48.560099999999998</v>
      </c>
      <c r="L86" s="160">
        <f t="shared" si="10"/>
        <v>5.1267019765637814E-4</v>
      </c>
      <c r="M86" s="258"/>
    </row>
    <row r="87" spans="1:13">
      <c r="A87" s="140"/>
      <c r="B87" s="140"/>
      <c r="C87" s="140"/>
      <c r="D87" s="161"/>
      <c r="E87" s="150"/>
      <c r="F87" s="157"/>
      <c r="G87" s="151" t="s">
        <v>643</v>
      </c>
      <c r="H87" s="154">
        <f>SUM(H71:H86)</f>
        <v>287600</v>
      </c>
      <c r="I87" s="154">
        <f>SUM(I71:I86)</f>
        <v>287600</v>
      </c>
      <c r="J87" s="154">
        <f>SUM(J71:J86)</f>
        <v>183994.57999999996</v>
      </c>
      <c r="K87" s="171">
        <f t="shared" si="9"/>
        <v>63.975862308762153</v>
      </c>
      <c r="L87" s="216">
        <f t="shared" si="10"/>
        <v>9.7125559560526306E-3</v>
      </c>
      <c r="M87" s="258"/>
    </row>
    <row r="88" spans="1:13" ht="33.75">
      <c r="A88" s="148" t="s">
        <v>357</v>
      </c>
      <c r="B88" s="148" t="s">
        <v>302</v>
      </c>
      <c r="C88" s="140"/>
      <c r="D88" s="161"/>
      <c r="E88" s="150"/>
      <c r="F88" s="157"/>
      <c r="G88" s="151" t="s">
        <v>915</v>
      </c>
      <c r="H88" s="172"/>
      <c r="I88" s="173"/>
      <c r="J88" s="173"/>
      <c r="K88" s="159"/>
      <c r="L88" s="160"/>
      <c r="M88" s="258"/>
    </row>
    <row r="89" spans="1:13">
      <c r="A89" s="148"/>
      <c r="B89" s="140"/>
      <c r="C89" s="140"/>
      <c r="D89" s="161"/>
      <c r="E89" s="150">
        <v>610000</v>
      </c>
      <c r="F89" s="162"/>
      <c r="G89" s="151" t="s">
        <v>304</v>
      </c>
      <c r="H89" s="154"/>
      <c r="I89" s="163"/>
      <c r="J89" s="163"/>
      <c r="K89" s="159"/>
      <c r="L89" s="160"/>
      <c r="M89" s="258"/>
    </row>
    <row r="90" spans="1:13" ht="16.5" customHeight="1">
      <c r="A90" s="148" t="s">
        <v>358</v>
      </c>
      <c r="B90" s="148" t="s">
        <v>302</v>
      </c>
      <c r="C90" s="148" t="s">
        <v>305</v>
      </c>
      <c r="D90" s="161" t="s">
        <v>331</v>
      </c>
      <c r="E90" s="156">
        <v>611110</v>
      </c>
      <c r="F90" s="157" t="s">
        <v>753</v>
      </c>
      <c r="G90" s="158" t="s">
        <v>326</v>
      </c>
      <c r="H90" s="159">
        <v>410300</v>
      </c>
      <c r="I90" s="215">
        <f>H90/12*12</f>
        <v>410300</v>
      </c>
      <c r="J90" s="120">
        <v>347534.57</v>
      </c>
      <c r="K90" s="159">
        <f t="shared" ref="K90:K153" si="12">J90/H90*100</f>
        <v>84.702551791372173</v>
      </c>
      <c r="L90" s="160">
        <f t="shared" ref="L90:L121" si="13">J90/J$523</f>
        <v>1.8345371683164201E-2</v>
      </c>
      <c r="M90" s="258"/>
    </row>
    <row r="91" spans="1:13" ht="13.5" customHeight="1">
      <c r="A91" s="148" t="s">
        <v>358</v>
      </c>
      <c r="B91" s="148" t="s">
        <v>302</v>
      </c>
      <c r="C91" s="148" t="s">
        <v>305</v>
      </c>
      <c r="D91" s="161" t="s">
        <v>331</v>
      </c>
      <c r="E91" s="156">
        <v>611131</v>
      </c>
      <c r="F91" s="157" t="s">
        <v>753</v>
      </c>
      <c r="G91" s="158" t="s">
        <v>93</v>
      </c>
      <c r="H91" s="159">
        <v>101000</v>
      </c>
      <c r="I91" s="215">
        <f t="shared" ref="I91:I146" si="14">H91/12*12</f>
        <v>101000</v>
      </c>
      <c r="J91" s="121">
        <v>79726.17</v>
      </c>
      <c r="K91" s="159">
        <f t="shared" si="12"/>
        <v>78.936801980198013</v>
      </c>
      <c r="L91" s="160">
        <f t="shared" si="13"/>
        <v>4.2085200949221694E-3</v>
      </c>
      <c r="M91" s="258"/>
    </row>
    <row r="92" spans="1:13" ht="14.25" customHeight="1">
      <c r="A92" s="148" t="s">
        <v>358</v>
      </c>
      <c r="B92" s="148" t="s">
        <v>302</v>
      </c>
      <c r="C92" s="148" t="s">
        <v>305</v>
      </c>
      <c r="D92" s="161" t="s">
        <v>331</v>
      </c>
      <c r="E92" s="156">
        <v>611132</v>
      </c>
      <c r="F92" s="157" t="s">
        <v>753</v>
      </c>
      <c r="G92" s="158" t="s">
        <v>94</v>
      </c>
      <c r="H92" s="159">
        <v>74300</v>
      </c>
      <c r="I92" s="215">
        <f t="shared" si="14"/>
        <v>74300</v>
      </c>
      <c r="J92" s="121">
        <v>58622.34</v>
      </c>
      <c r="K92" s="159">
        <f t="shared" si="12"/>
        <v>78.899515477792733</v>
      </c>
      <c r="L92" s="160">
        <f t="shared" si="13"/>
        <v>3.0945083139119773E-3</v>
      </c>
      <c r="M92" s="258"/>
    </row>
    <row r="93" spans="1:13" ht="14.25" customHeight="1">
      <c r="A93" s="148" t="s">
        <v>358</v>
      </c>
      <c r="B93" s="148" t="s">
        <v>302</v>
      </c>
      <c r="C93" s="148" t="s">
        <v>305</v>
      </c>
      <c r="D93" s="161" t="s">
        <v>331</v>
      </c>
      <c r="E93" s="156">
        <v>611133</v>
      </c>
      <c r="F93" s="157" t="s">
        <v>753</v>
      </c>
      <c r="G93" s="158" t="s">
        <v>95</v>
      </c>
      <c r="H93" s="159">
        <v>8900</v>
      </c>
      <c r="I93" s="215">
        <f t="shared" si="14"/>
        <v>8900</v>
      </c>
      <c r="J93" s="121">
        <v>7034.42</v>
      </c>
      <c r="K93" s="159">
        <f t="shared" si="12"/>
        <v>79.038426966292135</v>
      </c>
      <c r="L93" s="160">
        <f t="shared" si="13"/>
        <v>3.7132723077155726E-4</v>
      </c>
      <c r="M93" s="258"/>
    </row>
    <row r="94" spans="1:13" ht="14.25" customHeight="1">
      <c r="A94" s="148" t="s">
        <v>358</v>
      </c>
      <c r="B94" s="148" t="s">
        <v>302</v>
      </c>
      <c r="C94" s="148" t="s">
        <v>305</v>
      </c>
      <c r="D94" s="161" t="s">
        <v>331</v>
      </c>
      <c r="E94" s="156">
        <v>611211</v>
      </c>
      <c r="F94" s="157" t="s">
        <v>753</v>
      </c>
      <c r="G94" s="158" t="s">
        <v>359</v>
      </c>
      <c r="H94" s="159">
        <v>17000</v>
      </c>
      <c r="I94" s="215">
        <f t="shared" si="14"/>
        <v>17000</v>
      </c>
      <c r="J94" s="121">
        <v>13293.1</v>
      </c>
      <c r="K94" s="159">
        <f t="shared" si="12"/>
        <v>78.194705882352949</v>
      </c>
      <c r="L94" s="160">
        <f t="shared" si="13"/>
        <v>7.0170533055595029E-4</v>
      </c>
    </row>
    <row r="95" spans="1:13" ht="13.5" customHeight="1">
      <c r="A95" s="148" t="s">
        <v>358</v>
      </c>
      <c r="B95" s="148" t="s">
        <v>302</v>
      </c>
      <c r="C95" s="148" t="s">
        <v>305</v>
      </c>
      <c r="D95" s="161" t="s">
        <v>331</v>
      </c>
      <c r="E95" s="156">
        <v>611221</v>
      </c>
      <c r="F95" s="157" t="s">
        <v>753</v>
      </c>
      <c r="G95" s="158" t="s">
        <v>98</v>
      </c>
      <c r="H95" s="159">
        <v>68000</v>
      </c>
      <c r="I95" s="215">
        <f t="shared" si="14"/>
        <v>68000</v>
      </c>
      <c r="J95" s="121">
        <v>57444.52</v>
      </c>
      <c r="K95" s="159">
        <f t="shared" si="12"/>
        <v>84.477235294117648</v>
      </c>
      <c r="L95" s="160">
        <f t="shared" si="13"/>
        <v>3.0323345115306358E-3</v>
      </c>
      <c r="M95" s="258"/>
    </row>
    <row r="96" spans="1:13" ht="14.25" customHeight="1">
      <c r="A96" s="148" t="s">
        <v>358</v>
      </c>
      <c r="B96" s="148" t="s">
        <v>302</v>
      </c>
      <c r="C96" s="148" t="s">
        <v>305</v>
      </c>
      <c r="D96" s="161" t="s">
        <v>331</v>
      </c>
      <c r="E96" s="156">
        <v>611224</v>
      </c>
      <c r="F96" s="157" t="s">
        <v>753</v>
      </c>
      <c r="G96" s="158" t="s">
        <v>99</v>
      </c>
      <c r="H96" s="159">
        <v>15000</v>
      </c>
      <c r="I96" s="215">
        <f t="shared" si="14"/>
        <v>15000</v>
      </c>
      <c r="J96" s="121">
        <v>13380</v>
      </c>
      <c r="K96" s="159">
        <f t="shared" si="12"/>
        <v>89.2</v>
      </c>
      <c r="L96" s="160">
        <f t="shared" si="13"/>
        <v>7.0629253694312198E-4</v>
      </c>
      <c r="M96" s="258"/>
    </row>
    <row r="97" spans="1:13" ht="13.5" customHeight="1">
      <c r="A97" s="148" t="s">
        <v>358</v>
      </c>
      <c r="B97" s="148" t="s">
        <v>302</v>
      </c>
      <c r="C97" s="148" t="s">
        <v>305</v>
      </c>
      <c r="D97" s="161" t="s">
        <v>331</v>
      </c>
      <c r="E97" s="156">
        <v>611225</v>
      </c>
      <c r="F97" s="157" t="s">
        <v>753</v>
      </c>
      <c r="G97" s="158" t="s">
        <v>360</v>
      </c>
      <c r="H97" s="159">
        <v>58000</v>
      </c>
      <c r="I97" s="215">
        <f t="shared" si="14"/>
        <v>58000</v>
      </c>
      <c r="J97" s="121">
        <v>44664.47</v>
      </c>
      <c r="K97" s="159">
        <f t="shared" si="12"/>
        <v>77.007706896551724</v>
      </c>
      <c r="L97" s="160">
        <f t="shared" si="13"/>
        <v>2.3577116463019405E-3</v>
      </c>
      <c r="M97" s="258"/>
    </row>
    <row r="98" spans="1:13" ht="15" customHeight="1">
      <c r="A98" s="148" t="s">
        <v>358</v>
      </c>
      <c r="B98" s="148" t="s">
        <v>302</v>
      </c>
      <c r="C98" s="148" t="s">
        <v>305</v>
      </c>
      <c r="D98" s="161" t="s">
        <v>331</v>
      </c>
      <c r="E98" s="156">
        <v>611227</v>
      </c>
      <c r="F98" s="157" t="s">
        <v>753</v>
      </c>
      <c r="G98" s="158" t="s">
        <v>101</v>
      </c>
      <c r="H98" s="159">
        <v>26000</v>
      </c>
      <c r="I98" s="215">
        <f t="shared" si="14"/>
        <v>26000</v>
      </c>
      <c r="J98" s="121">
        <v>14561</v>
      </c>
      <c r="K98" s="159">
        <f t="shared" si="12"/>
        <v>56.003846153846148</v>
      </c>
      <c r="L98" s="160">
        <f t="shared" si="13"/>
        <v>7.6863420257315392E-4</v>
      </c>
    </row>
    <row r="99" spans="1:13" ht="12" customHeight="1">
      <c r="A99" s="148" t="s">
        <v>358</v>
      </c>
      <c r="B99" s="148" t="s">
        <v>302</v>
      </c>
      <c r="C99" s="148" t="s">
        <v>305</v>
      </c>
      <c r="D99" s="161" t="s">
        <v>331</v>
      </c>
      <c r="E99" s="156">
        <v>611229</v>
      </c>
      <c r="F99" s="157" t="s">
        <v>753</v>
      </c>
      <c r="G99" s="158" t="s">
        <v>102</v>
      </c>
      <c r="H99" s="159">
        <v>12500</v>
      </c>
      <c r="I99" s="215">
        <f t="shared" si="14"/>
        <v>12500</v>
      </c>
      <c r="J99" s="121">
        <v>0</v>
      </c>
      <c r="K99" s="159">
        <f t="shared" si="12"/>
        <v>0</v>
      </c>
      <c r="L99" s="160">
        <f t="shared" si="13"/>
        <v>0</v>
      </c>
      <c r="M99" s="258"/>
    </row>
    <row r="100" spans="1:13" ht="13.5" customHeight="1">
      <c r="A100" s="148" t="s">
        <v>358</v>
      </c>
      <c r="B100" s="148" t="s">
        <v>302</v>
      </c>
      <c r="C100" s="148" t="s">
        <v>305</v>
      </c>
      <c r="D100" s="161" t="s">
        <v>331</v>
      </c>
      <c r="E100" s="156">
        <v>612111</v>
      </c>
      <c r="F100" s="157" t="s">
        <v>753</v>
      </c>
      <c r="G100" s="158" t="s">
        <v>105</v>
      </c>
      <c r="H100" s="159">
        <v>35600</v>
      </c>
      <c r="I100" s="215">
        <f t="shared" si="14"/>
        <v>35600</v>
      </c>
      <c r="J100" s="121">
        <v>28138.639999999999</v>
      </c>
      <c r="K100" s="159">
        <f t="shared" si="12"/>
        <v>79.04112359550561</v>
      </c>
      <c r="L100" s="160">
        <f t="shared" si="13"/>
        <v>1.485359598783947E-3</v>
      </c>
      <c r="M100" s="258"/>
    </row>
    <row r="101" spans="1:13" ht="13.5" customHeight="1">
      <c r="A101" s="148" t="s">
        <v>358</v>
      </c>
      <c r="B101" s="148" t="s">
        <v>302</v>
      </c>
      <c r="C101" s="148" t="s">
        <v>305</v>
      </c>
      <c r="D101" s="161" t="s">
        <v>331</v>
      </c>
      <c r="E101" s="156">
        <v>612112</v>
      </c>
      <c r="F101" s="157" t="s">
        <v>753</v>
      </c>
      <c r="G101" s="158" t="s">
        <v>106</v>
      </c>
      <c r="H101" s="159">
        <v>23700</v>
      </c>
      <c r="I101" s="215">
        <f t="shared" si="14"/>
        <v>23700</v>
      </c>
      <c r="J101" s="121">
        <v>18759.11</v>
      </c>
      <c r="K101" s="159">
        <f t="shared" si="12"/>
        <v>79.152362869198313</v>
      </c>
      <c r="L101" s="160">
        <f t="shared" si="13"/>
        <v>9.9024061230905012E-4</v>
      </c>
      <c r="M101" s="258" t="s">
        <v>937</v>
      </c>
    </row>
    <row r="102" spans="1:13" ht="12.75" customHeight="1">
      <c r="A102" s="148" t="s">
        <v>358</v>
      </c>
      <c r="B102" s="148" t="s">
        <v>302</v>
      </c>
      <c r="C102" s="148" t="s">
        <v>305</v>
      </c>
      <c r="D102" s="161" t="s">
        <v>331</v>
      </c>
      <c r="E102" s="156">
        <v>612113</v>
      </c>
      <c r="F102" s="157" t="s">
        <v>753</v>
      </c>
      <c r="G102" s="158" t="s">
        <v>107</v>
      </c>
      <c r="H102" s="159">
        <v>2900</v>
      </c>
      <c r="I102" s="215">
        <f t="shared" si="14"/>
        <v>2900</v>
      </c>
      <c r="J102" s="121">
        <v>2344.83</v>
      </c>
      <c r="K102" s="159">
        <f t="shared" si="12"/>
        <v>80.856206896551726</v>
      </c>
      <c r="L102" s="160">
        <f t="shared" si="13"/>
        <v>1.2377697529150527E-4</v>
      </c>
      <c r="M102" s="258"/>
    </row>
    <row r="103" spans="1:13" ht="14.25" customHeight="1">
      <c r="A103" s="148" t="s">
        <v>358</v>
      </c>
      <c r="B103" s="148" t="s">
        <v>302</v>
      </c>
      <c r="C103" s="148" t="s">
        <v>305</v>
      </c>
      <c r="D103" s="161" t="s">
        <v>331</v>
      </c>
      <c r="E103" s="156">
        <v>613211</v>
      </c>
      <c r="F103" s="157" t="s">
        <v>753</v>
      </c>
      <c r="G103" s="158" t="s">
        <v>116</v>
      </c>
      <c r="H103" s="159">
        <v>110000</v>
      </c>
      <c r="I103" s="215">
        <f t="shared" si="14"/>
        <v>110000</v>
      </c>
      <c r="J103" s="121">
        <v>47007.46</v>
      </c>
      <c r="K103" s="159">
        <f t="shared" si="12"/>
        <v>42.734054545454548</v>
      </c>
      <c r="L103" s="160">
        <f t="shared" si="13"/>
        <v>2.4813914931728197E-3</v>
      </c>
      <c r="M103" s="258"/>
    </row>
    <row r="104" spans="1:13" ht="13.5" customHeight="1">
      <c r="A104" s="148" t="s">
        <v>358</v>
      </c>
      <c r="B104" s="148" t="s">
        <v>302</v>
      </c>
      <c r="C104" s="148" t="s">
        <v>305</v>
      </c>
      <c r="D104" s="161" t="s">
        <v>331</v>
      </c>
      <c r="E104" s="156">
        <v>613212</v>
      </c>
      <c r="F104" s="157" t="s">
        <v>753</v>
      </c>
      <c r="G104" s="158" t="s">
        <v>361</v>
      </c>
      <c r="H104" s="159">
        <v>40000</v>
      </c>
      <c r="I104" s="215">
        <f t="shared" si="14"/>
        <v>40000</v>
      </c>
      <c r="J104" s="121">
        <v>23848.03</v>
      </c>
      <c r="K104" s="159">
        <f t="shared" si="12"/>
        <v>59.620074999999993</v>
      </c>
      <c r="L104" s="160">
        <f t="shared" si="13"/>
        <v>1.2588703744241913E-3</v>
      </c>
      <c r="M104" s="258"/>
    </row>
    <row r="105" spans="1:13" ht="13.5" customHeight="1">
      <c r="A105" s="148" t="s">
        <v>358</v>
      </c>
      <c r="B105" s="148" t="s">
        <v>302</v>
      </c>
      <c r="C105" s="148" t="s">
        <v>305</v>
      </c>
      <c r="D105" s="161" t="s">
        <v>331</v>
      </c>
      <c r="E105" s="156">
        <v>613310</v>
      </c>
      <c r="F105" s="157" t="s">
        <v>753</v>
      </c>
      <c r="G105" s="158" t="s">
        <v>362</v>
      </c>
      <c r="H105" s="159">
        <v>73000</v>
      </c>
      <c r="I105" s="215">
        <f t="shared" si="14"/>
        <v>73000</v>
      </c>
      <c r="J105" s="121">
        <v>50258.91</v>
      </c>
      <c r="K105" s="159">
        <f t="shared" si="12"/>
        <v>68.847821917808233</v>
      </c>
      <c r="L105" s="160">
        <f t="shared" si="13"/>
        <v>2.6530263862403623E-3</v>
      </c>
      <c r="M105" s="258"/>
    </row>
    <row r="106" spans="1:13" ht="12.75" customHeight="1">
      <c r="A106" s="148" t="s">
        <v>358</v>
      </c>
      <c r="B106" s="148" t="s">
        <v>302</v>
      </c>
      <c r="C106" s="148" t="s">
        <v>305</v>
      </c>
      <c r="D106" s="161" t="s">
        <v>331</v>
      </c>
      <c r="E106" s="156">
        <v>613321</v>
      </c>
      <c r="F106" s="157" t="s">
        <v>753</v>
      </c>
      <c r="G106" s="158" t="s">
        <v>121</v>
      </c>
      <c r="H106" s="159">
        <v>6500</v>
      </c>
      <c r="I106" s="215">
        <f t="shared" si="14"/>
        <v>6500</v>
      </c>
      <c r="J106" s="121">
        <v>2485.34</v>
      </c>
      <c r="K106" s="159">
        <f t="shared" si="12"/>
        <v>38.236000000000004</v>
      </c>
      <c r="L106" s="160">
        <f t="shared" si="13"/>
        <v>1.3119410267311052E-4</v>
      </c>
      <c r="M106" s="258"/>
    </row>
    <row r="107" spans="1:13" ht="15.75" customHeight="1">
      <c r="A107" s="148" t="s">
        <v>358</v>
      </c>
      <c r="B107" s="148" t="s">
        <v>302</v>
      </c>
      <c r="C107" s="148" t="s">
        <v>305</v>
      </c>
      <c r="D107" s="161" t="s">
        <v>331</v>
      </c>
      <c r="E107" s="156">
        <v>613323</v>
      </c>
      <c r="F107" s="157" t="s">
        <v>753</v>
      </c>
      <c r="G107" s="158" t="s">
        <v>122</v>
      </c>
      <c r="H107" s="159">
        <v>9300</v>
      </c>
      <c r="I107" s="215">
        <f t="shared" si="14"/>
        <v>9300</v>
      </c>
      <c r="J107" s="121">
        <v>9004.24</v>
      </c>
      <c r="K107" s="159">
        <f t="shared" si="12"/>
        <v>96.819784946236553</v>
      </c>
      <c r="L107" s="160">
        <f t="shared" si="13"/>
        <v>4.753084837701597E-4</v>
      </c>
      <c r="M107" s="258"/>
    </row>
    <row r="108" spans="1:13" ht="15" customHeight="1">
      <c r="A108" s="148" t="s">
        <v>358</v>
      </c>
      <c r="B108" s="148" t="s">
        <v>302</v>
      </c>
      <c r="C108" s="148" t="s">
        <v>305</v>
      </c>
      <c r="D108" s="161" t="s">
        <v>331</v>
      </c>
      <c r="E108" s="156">
        <v>613411</v>
      </c>
      <c r="F108" s="157" t="s">
        <v>753</v>
      </c>
      <c r="G108" s="158" t="s">
        <v>125</v>
      </c>
      <c r="H108" s="174">
        <v>14000</v>
      </c>
      <c r="I108" s="215">
        <f t="shared" si="14"/>
        <v>14000</v>
      </c>
      <c r="J108" s="122">
        <v>12899.41</v>
      </c>
      <c r="K108" s="159">
        <f t="shared" si="12"/>
        <v>92.138642857142855</v>
      </c>
      <c r="L108" s="160">
        <f t="shared" si="13"/>
        <v>6.8092354364495344E-4</v>
      </c>
      <c r="M108" s="258"/>
    </row>
    <row r="109" spans="1:13" ht="15.75" customHeight="1">
      <c r="A109" s="148" t="s">
        <v>358</v>
      </c>
      <c r="B109" s="148" t="s">
        <v>302</v>
      </c>
      <c r="C109" s="148" t="s">
        <v>305</v>
      </c>
      <c r="D109" s="161" t="s">
        <v>331</v>
      </c>
      <c r="E109" s="156">
        <v>613412</v>
      </c>
      <c r="F109" s="157" t="s">
        <v>753</v>
      </c>
      <c r="G109" s="158" t="s">
        <v>126</v>
      </c>
      <c r="H109" s="174">
        <v>10500</v>
      </c>
      <c r="I109" s="215">
        <f t="shared" si="14"/>
        <v>10500</v>
      </c>
      <c r="J109" s="122">
        <v>4313.2299999999996</v>
      </c>
      <c r="K109" s="159">
        <f t="shared" si="12"/>
        <v>41.078380952380947</v>
      </c>
      <c r="L109" s="160">
        <f t="shared" si="13"/>
        <v>2.2768327048723331E-4</v>
      </c>
      <c r="M109" s="258"/>
    </row>
    <row r="110" spans="1:13" ht="12" customHeight="1">
      <c r="A110" s="148" t="s">
        <v>358</v>
      </c>
      <c r="B110" s="148" t="s">
        <v>302</v>
      </c>
      <c r="C110" s="148" t="s">
        <v>305</v>
      </c>
      <c r="D110" s="161" t="s">
        <v>331</v>
      </c>
      <c r="E110" s="156">
        <v>613413</v>
      </c>
      <c r="F110" s="157" t="s">
        <v>753</v>
      </c>
      <c r="G110" s="158" t="s">
        <v>363</v>
      </c>
      <c r="H110" s="174">
        <v>8500</v>
      </c>
      <c r="I110" s="215">
        <f t="shared" si="14"/>
        <v>8500</v>
      </c>
      <c r="J110" s="122">
        <v>3336</v>
      </c>
      <c r="K110" s="159">
        <f t="shared" si="12"/>
        <v>39.247058823529414</v>
      </c>
      <c r="L110" s="160">
        <f t="shared" si="13"/>
        <v>1.7609804956967526E-4</v>
      </c>
      <c r="M110" s="258"/>
    </row>
    <row r="111" spans="1:13" ht="13.5" customHeight="1">
      <c r="A111" s="148" t="s">
        <v>358</v>
      </c>
      <c r="B111" s="148" t="s">
        <v>302</v>
      </c>
      <c r="C111" s="148" t="s">
        <v>305</v>
      </c>
      <c r="D111" s="161" t="s">
        <v>331</v>
      </c>
      <c r="E111" s="156">
        <v>613416</v>
      </c>
      <c r="F111" s="157" t="s">
        <v>753</v>
      </c>
      <c r="G111" s="158" t="s">
        <v>128</v>
      </c>
      <c r="H111" s="174">
        <v>3000</v>
      </c>
      <c r="I111" s="215">
        <f t="shared" si="14"/>
        <v>3000</v>
      </c>
      <c r="J111" s="122">
        <v>281.26</v>
      </c>
      <c r="K111" s="159">
        <f t="shared" si="12"/>
        <v>9.375333333333332</v>
      </c>
      <c r="L111" s="160">
        <f t="shared" si="13"/>
        <v>1.4846923687639947E-5</v>
      </c>
      <c r="M111" s="258"/>
    </row>
    <row r="112" spans="1:13" ht="12.75" customHeight="1">
      <c r="A112" s="148" t="s">
        <v>358</v>
      </c>
      <c r="B112" s="148" t="s">
        <v>302</v>
      </c>
      <c r="C112" s="148" t="s">
        <v>305</v>
      </c>
      <c r="D112" s="161" t="s">
        <v>331</v>
      </c>
      <c r="E112" s="156">
        <v>613417</v>
      </c>
      <c r="F112" s="157" t="s">
        <v>753</v>
      </c>
      <c r="G112" s="158" t="s">
        <v>129</v>
      </c>
      <c r="H112" s="174">
        <v>7600</v>
      </c>
      <c r="I112" s="215">
        <f t="shared" si="14"/>
        <v>7600</v>
      </c>
      <c r="J112" s="122">
        <v>3365.9</v>
      </c>
      <c r="K112" s="159">
        <f t="shared" si="12"/>
        <v>44.288157894736848</v>
      </c>
      <c r="L112" s="160">
        <f t="shared" si="13"/>
        <v>1.7767638640484712E-4</v>
      </c>
      <c r="M112" s="258"/>
    </row>
    <row r="113" spans="1:13" ht="13.5" customHeight="1">
      <c r="A113" s="148" t="s">
        <v>358</v>
      </c>
      <c r="B113" s="148" t="s">
        <v>302</v>
      </c>
      <c r="C113" s="148" t="s">
        <v>305</v>
      </c>
      <c r="D113" s="161" t="s">
        <v>331</v>
      </c>
      <c r="E113" s="156">
        <v>613418</v>
      </c>
      <c r="F113" s="157" t="s">
        <v>753</v>
      </c>
      <c r="G113" s="158" t="s">
        <v>130</v>
      </c>
      <c r="H113" s="174">
        <v>6500</v>
      </c>
      <c r="I113" s="215">
        <f t="shared" si="14"/>
        <v>6500</v>
      </c>
      <c r="J113" s="122">
        <v>0</v>
      </c>
      <c r="K113" s="159">
        <f t="shared" si="12"/>
        <v>0</v>
      </c>
      <c r="L113" s="160">
        <f t="shared" si="13"/>
        <v>0</v>
      </c>
      <c r="M113" s="258"/>
    </row>
    <row r="114" spans="1:13" ht="13.5" customHeight="1">
      <c r="A114" s="148" t="s">
        <v>358</v>
      </c>
      <c r="B114" s="148" t="s">
        <v>302</v>
      </c>
      <c r="C114" s="148" t="s">
        <v>305</v>
      </c>
      <c r="D114" s="161" t="s">
        <v>331</v>
      </c>
      <c r="E114" s="156">
        <v>613419</v>
      </c>
      <c r="F114" s="157" t="s">
        <v>753</v>
      </c>
      <c r="G114" s="158" t="s">
        <v>131</v>
      </c>
      <c r="H114" s="174">
        <v>7700</v>
      </c>
      <c r="I114" s="215">
        <f t="shared" si="14"/>
        <v>7700</v>
      </c>
      <c r="J114" s="122">
        <v>1413.07</v>
      </c>
      <c r="K114" s="159">
        <f t="shared" si="12"/>
        <v>18.351558441558442</v>
      </c>
      <c r="L114" s="160">
        <f t="shared" si="13"/>
        <v>7.4591987681481121E-5</v>
      </c>
      <c r="M114" s="258"/>
    </row>
    <row r="115" spans="1:13" ht="12.75" customHeight="1">
      <c r="A115" s="148" t="s">
        <v>358</v>
      </c>
      <c r="B115" s="148" t="s">
        <v>302</v>
      </c>
      <c r="C115" s="148" t="s">
        <v>305</v>
      </c>
      <c r="D115" s="161" t="s">
        <v>331</v>
      </c>
      <c r="E115" s="156">
        <v>613481</v>
      </c>
      <c r="F115" s="157" t="s">
        <v>753</v>
      </c>
      <c r="G115" s="158" t="s">
        <v>132</v>
      </c>
      <c r="H115" s="174">
        <v>10000</v>
      </c>
      <c r="I115" s="215">
        <f t="shared" si="14"/>
        <v>10000</v>
      </c>
      <c r="J115" s="122">
        <v>6786</v>
      </c>
      <c r="K115" s="159">
        <f t="shared" si="12"/>
        <v>67.86</v>
      </c>
      <c r="L115" s="160">
        <f t="shared" si="13"/>
        <v>3.5821383824335024E-4</v>
      </c>
      <c r="M115" s="258"/>
    </row>
    <row r="116" spans="1:13" ht="13.5" customHeight="1">
      <c r="A116" s="148" t="s">
        <v>358</v>
      </c>
      <c r="B116" s="148" t="s">
        <v>302</v>
      </c>
      <c r="C116" s="148" t="s">
        <v>305</v>
      </c>
      <c r="D116" s="161" t="s">
        <v>331</v>
      </c>
      <c r="E116" s="156">
        <v>613484</v>
      </c>
      <c r="F116" s="157" t="s">
        <v>753</v>
      </c>
      <c r="G116" s="158" t="s">
        <v>133</v>
      </c>
      <c r="H116" s="174">
        <v>5000</v>
      </c>
      <c r="I116" s="215">
        <f t="shared" si="14"/>
        <v>5000</v>
      </c>
      <c r="J116" s="122">
        <v>3710.09</v>
      </c>
      <c r="K116" s="159">
        <f t="shared" si="12"/>
        <v>74.201800000000006</v>
      </c>
      <c r="L116" s="160">
        <f t="shared" si="13"/>
        <v>1.9584520765226514E-4</v>
      </c>
      <c r="M116" s="258"/>
    </row>
    <row r="117" spans="1:13" ht="15" customHeight="1">
      <c r="A117" s="148" t="s">
        <v>358</v>
      </c>
      <c r="B117" s="148" t="s">
        <v>302</v>
      </c>
      <c r="C117" s="148" t="s">
        <v>305</v>
      </c>
      <c r="D117" s="161" t="s">
        <v>331</v>
      </c>
      <c r="E117" s="156">
        <v>613488</v>
      </c>
      <c r="F117" s="157" t="s">
        <v>753</v>
      </c>
      <c r="G117" s="158" t="s">
        <v>134</v>
      </c>
      <c r="H117" s="174">
        <v>32900</v>
      </c>
      <c r="I117" s="215">
        <f t="shared" si="14"/>
        <v>32900</v>
      </c>
      <c r="J117" s="122">
        <v>32900</v>
      </c>
      <c r="K117" s="159">
        <f t="shared" si="12"/>
        <v>100</v>
      </c>
      <c r="L117" s="160">
        <f t="shared" si="13"/>
        <v>1.7366983905402627E-3</v>
      </c>
      <c r="M117" s="258"/>
    </row>
    <row r="118" spans="1:13" ht="14.25" customHeight="1">
      <c r="A118" s="148" t="s">
        <v>358</v>
      </c>
      <c r="B118" s="148" t="s">
        <v>302</v>
      </c>
      <c r="C118" s="148" t="s">
        <v>305</v>
      </c>
      <c r="D118" s="161" t="s">
        <v>331</v>
      </c>
      <c r="E118" s="156">
        <v>613511</v>
      </c>
      <c r="F118" s="157" t="s">
        <v>753</v>
      </c>
      <c r="G118" s="158" t="s">
        <v>136</v>
      </c>
      <c r="H118" s="174">
        <v>30000</v>
      </c>
      <c r="I118" s="215">
        <f t="shared" si="14"/>
        <v>30000</v>
      </c>
      <c r="J118" s="122">
        <v>6599.94</v>
      </c>
      <c r="K118" s="159">
        <f t="shared" si="12"/>
        <v>21.9998</v>
      </c>
      <c r="L118" s="160">
        <f t="shared" si="13"/>
        <v>3.4839225457940123E-4</v>
      </c>
      <c r="M118" s="258"/>
    </row>
    <row r="119" spans="1:13" ht="15.75" customHeight="1">
      <c r="A119" s="148" t="s">
        <v>358</v>
      </c>
      <c r="B119" s="148" t="s">
        <v>302</v>
      </c>
      <c r="C119" s="148" t="s">
        <v>305</v>
      </c>
      <c r="D119" s="161" t="s">
        <v>331</v>
      </c>
      <c r="E119" s="156">
        <v>613512</v>
      </c>
      <c r="F119" s="157" t="s">
        <v>753</v>
      </c>
      <c r="G119" s="158" t="s">
        <v>137</v>
      </c>
      <c r="H119" s="174">
        <v>30000</v>
      </c>
      <c r="I119" s="215">
        <f t="shared" si="14"/>
        <v>30000</v>
      </c>
      <c r="J119" s="122">
        <v>19680.939999999999</v>
      </c>
      <c r="K119" s="159">
        <f t="shared" si="12"/>
        <v>65.603133333333332</v>
      </c>
      <c r="L119" s="160">
        <f t="shared" si="13"/>
        <v>1.0389014231708047E-3</v>
      </c>
      <c r="M119" s="258"/>
    </row>
    <row r="120" spans="1:13" ht="14.25" customHeight="1">
      <c r="A120" s="148" t="s">
        <v>358</v>
      </c>
      <c r="B120" s="148" t="s">
        <v>302</v>
      </c>
      <c r="C120" s="148" t="s">
        <v>305</v>
      </c>
      <c r="D120" s="161" t="s">
        <v>331</v>
      </c>
      <c r="E120" s="156">
        <v>613513</v>
      </c>
      <c r="F120" s="157" t="s">
        <v>753</v>
      </c>
      <c r="G120" s="158" t="s">
        <v>138</v>
      </c>
      <c r="H120" s="174">
        <v>3400</v>
      </c>
      <c r="I120" s="215">
        <f t="shared" si="14"/>
        <v>3400</v>
      </c>
      <c r="J120" s="122">
        <v>974</v>
      </c>
      <c r="K120" s="159">
        <f t="shared" si="12"/>
        <v>28.647058823529413</v>
      </c>
      <c r="L120" s="160">
        <f t="shared" si="13"/>
        <v>5.1414718309611423E-5</v>
      </c>
      <c r="M120" s="258"/>
    </row>
    <row r="121" spans="1:13" ht="13.5" customHeight="1">
      <c r="A121" s="148" t="s">
        <v>358</v>
      </c>
      <c r="B121" s="148" t="s">
        <v>302</v>
      </c>
      <c r="C121" s="148" t="s">
        <v>305</v>
      </c>
      <c r="D121" s="161" t="s">
        <v>331</v>
      </c>
      <c r="E121" s="156">
        <v>613523</v>
      </c>
      <c r="F121" s="157" t="s">
        <v>753</v>
      </c>
      <c r="G121" s="158" t="s">
        <v>139</v>
      </c>
      <c r="H121" s="174">
        <v>8500</v>
      </c>
      <c r="I121" s="215">
        <f t="shared" si="14"/>
        <v>8500</v>
      </c>
      <c r="J121" s="122">
        <v>5094.1400000000003</v>
      </c>
      <c r="K121" s="159">
        <f t="shared" si="12"/>
        <v>59.931058823529412</v>
      </c>
      <c r="L121" s="160">
        <f t="shared" si="13"/>
        <v>2.6890531122148251E-4</v>
      </c>
      <c r="M121" s="258"/>
    </row>
    <row r="122" spans="1:13" ht="13.5" customHeight="1">
      <c r="A122" s="148" t="s">
        <v>358</v>
      </c>
      <c r="B122" s="148" t="s">
        <v>302</v>
      </c>
      <c r="C122" s="148" t="s">
        <v>305</v>
      </c>
      <c r="D122" s="161" t="s">
        <v>331</v>
      </c>
      <c r="E122" s="156">
        <v>613621</v>
      </c>
      <c r="F122" s="157" t="s">
        <v>753</v>
      </c>
      <c r="G122" s="158" t="s">
        <v>700</v>
      </c>
      <c r="H122" s="174">
        <v>9000</v>
      </c>
      <c r="I122" s="215">
        <f t="shared" si="14"/>
        <v>9000</v>
      </c>
      <c r="J122" s="122">
        <v>6391.22</v>
      </c>
      <c r="K122" s="159">
        <f t="shared" si="12"/>
        <v>71.01355555555557</v>
      </c>
      <c r="L122" s="160">
        <f t="shared" ref="L122:L146" si="15">J122/J$523</f>
        <v>3.3737451330056952E-4</v>
      </c>
      <c r="M122" s="258"/>
    </row>
    <row r="123" spans="1:13" ht="13.5" customHeight="1">
      <c r="A123" s="148" t="s">
        <v>358</v>
      </c>
      <c r="B123" s="148" t="s">
        <v>302</v>
      </c>
      <c r="C123" s="148" t="s">
        <v>305</v>
      </c>
      <c r="D123" s="161" t="s">
        <v>331</v>
      </c>
      <c r="E123" s="156">
        <v>613712</v>
      </c>
      <c r="F123" s="157" t="s">
        <v>753</v>
      </c>
      <c r="G123" s="158" t="s">
        <v>143</v>
      </c>
      <c r="H123" s="174">
        <v>3500</v>
      </c>
      <c r="I123" s="215">
        <f t="shared" si="14"/>
        <v>3500</v>
      </c>
      <c r="J123" s="122">
        <v>0</v>
      </c>
      <c r="K123" s="159">
        <f t="shared" si="12"/>
        <v>0</v>
      </c>
      <c r="L123" s="160">
        <f t="shared" si="15"/>
        <v>0</v>
      </c>
      <c r="M123" s="258"/>
    </row>
    <row r="124" spans="1:13" ht="14.25" customHeight="1">
      <c r="A124" s="148" t="s">
        <v>358</v>
      </c>
      <c r="B124" s="148" t="s">
        <v>302</v>
      </c>
      <c r="C124" s="148" t="s">
        <v>305</v>
      </c>
      <c r="D124" s="161" t="s">
        <v>331</v>
      </c>
      <c r="E124" s="156">
        <v>613713</v>
      </c>
      <c r="F124" s="157" t="s">
        <v>753</v>
      </c>
      <c r="G124" s="158" t="s">
        <v>144</v>
      </c>
      <c r="H124" s="174">
        <v>20000</v>
      </c>
      <c r="I124" s="215">
        <f t="shared" si="14"/>
        <v>20000</v>
      </c>
      <c r="J124" s="122">
        <v>9600</v>
      </c>
      <c r="K124" s="159">
        <f t="shared" si="12"/>
        <v>48</v>
      </c>
      <c r="L124" s="160">
        <f t="shared" si="15"/>
        <v>5.0675697717892157E-4</v>
      </c>
      <c r="M124" s="258"/>
    </row>
    <row r="125" spans="1:13" ht="15" customHeight="1">
      <c r="A125" s="148" t="s">
        <v>358</v>
      </c>
      <c r="B125" s="148" t="s">
        <v>302</v>
      </c>
      <c r="C125" s="148" t="s">
        <v>305</v>
      </c>
      <c r="D125" s="161" t="s">
        <v>331</v>
      </c>
      <c r="E125" s="156">
        <v>613721</v>
      </c>
      <c r="F125" s="157" t="s">
        <v>753</v>
      </c>
      <c r="G125" s="158" t="s">
        <v>364</v>
      </c>
      <c r="H125" s="174">
        <v>22000</v>
      </c>
      <c r="I125" s="215">
        <f t="shared" si="14"/>
        <v>22000</v>
      </c>
      <c r="J125" s="122">
        <v>3935.18</v>
      </c>
      <c r="K125" s="159">
        <f t="shared" si="12"/>
        <v>17.887181818181819</v>
      </c>
      <c r="L125" s="160">
        <f t="shared" si="15"/>
        <v>2.0772707515155715E-4</v>
      </c>
      <c r="M125" s="258"/>
    </row>
    <row r="126" spans="1:13" ht="22.5">
      <c r="A126" s="148" t="s">
        <v>358</v>
      </c>
      <c r="B126" s="148" t="s">
        <v>302</v>
      </c>
      <c r="C126" s="148" t="s">
        <v>305</v>
      </c>
      <c r="D126" s="161" t="s">
        <v>331</v>
      </c>
      <c r="E126" s="156">
        <v>613722</v>
      </c>
      <c r="F126" s="157" t="s">
        <v>753</v>
      </c>
      <c r="G126" s="158" t="s">
        <v>365</v>
      </c>
      <c r="H126" s="174">
        <v>4000</v>
      </c>
      <c r="I126" s="215">
        <f t="shared" si="14"/>
        <v>4000</v>
      </c>
      <c r="J126" s="122">
        <v>265.2</v>
      </c>
      <c r="K126" s="159">
        <f t="shared" si="12"/>
        <v>6.63</v>
      </c>
      <c r="L126" s="160">
        <f t="shared" si="15"/>
        <v>1.3999161494567709E-5</v>
      </c>
      <c r="M126" s="258"/>
    </row>
    <row r="127" spans="1:13" ht="15" customHeight="1">
      <c r="A127" s="148" t="s">
        <v>358</v>
      </c>
      <c r="B127" s="148" t="s">
        <v>302</v>
      </c>
      <c r="C127" s="148" t="s">
        <v>305</v>
      </c>
      <c r="D127" s="161" t="s">
        <v>331</v>
      </c>
      <c r="E127" s="156" t="s">
        <v>857</v>
      </c>
      <c r="F127" s="157" t="s">
        <v>753</v>
      </c>
      <c r="G127" s="158" t="s">
        <v>851</v>
      </c>
      <c r="H127" s="174">
        <v>15000</v>
      </c>
      <c r="I127" s="215">
        <f t="shared" si="14"/>
        <v>15000</v>
      </c>
      <c r="J127" s="122">
        <v>5570.37</v>
      </c>
      <c r="K127" s="159">
        <f t="shared" si="12"/>
        <v>37.135799999999996</v>
      </c>
      <c r="L127" s="160">
        <f t="shared" si="15"/>
        <v>2.9404415239251558E-4</v>
      </c>
      <c r="M127" s="258"/>
    </row>
    <row r="128" spans="1:13" ht="15" customHeight="1">
      <c r="A128" s="148" t="s">
        <v>358</v>
      </c>
      <c r="B128" s="148" t="s">
        <v>302</v>
      </c>
      <c r="C128" s="148" t="s">
        <v>305</v>
      </c>
      <c r="D128" s="161" t="s">
        <v>331</v>
      </c>
      <c r="E128" s="156">
        <v>613723</v>
      </c>
      <c r="F128" s="157" t="s">
        <v>753</v>
      </c>
      <c r="G128" s="158" t="s">
        <v>148</v>
      </c>
      <c r="H128" s="174">
        <v>22000</v>
      </c>
      <c r="I128" s="215">
        <f t="shared" si="14"/>
        <v>22000</v>
      </c>
      <c r="J128" s="122">
        <v>16810</v>
      </c>
      <c r="K128" s="159">
        <f t="shared" si="12"/>
        <v>76.409090909090907</v>
      </c>
      <c r="L128" s="160">
        <f t="shared" si="15"/>
        <v>8.8735258191434082E-4</v>
      </c>
      <c r="M128" s="258"/>
    </row>
    <row r="129" spans="1:13" ht="15" customHeight="1">
      <c r="A129" s="148" t="s">
        <v>358</v>
      </c>
      <c r="B129" s="148" t="s">
        <v>302</v>
      </c>
      <c r="C129" s="148" t="s">
        <v>305</v>
      </c>
      <c r="D129" s="161" t="s">
        <v>331</v>
      </c>
      <c r="E129" s="156" t="s">
        <v>713</v>
      </c>
      <c r="F129" s="157" t="s">
        <v>753</v>
      </c>
      <c r="G129" s="158" t="s">
        <v>702</v>
      </c>
      <c r="H129" s="174">
        <v>33100</v>
      </c>
      <c r="I129" s="215">
        <f t="shared" si="14"/>
        <v>33100</v>
      </c>
      <c r="J129" s="122">
        <v>0</v>
      </c>
      <c r="K129" s="159">
        <f t="shared" si="12"/>
        <v>0</v>
      </c>
      <c r="L129" s="160">
        <f t="shared" si="15"/>
        <v>0</v>
      </c>
      <c r="M129" s="258"/>
    </row>
    <row r="130" spans="1:13" ht="13.5" customHeight="1">
      <c r="A130" s="148" t="s">
        <v>358</v>
      </c>
      <c r="B130" s="148" t="s">
        <v>302</v>
      </c>
      <c r="C130" s="148" t="s">
        <v>305</v>
      </c>
      <c r="D130" s="161" t="s">
        <v>331</v>
      </c>
      <c r="E130" s="156">
        <v>613811</v>
      </c>
      <c r="F130" s="157" t="s">
        <v>753</v>
      </c>
      <c r="G130" s="158" t="s">
        <v>151</v>
      </c>
      <c r="H130" s="174">
        <v>3800</v>
      </c>
      <c r="I130" s="215">
        <f t="shared" si="14"/>
        <v>3800</v>
      </c>
      <c r="J130" s="122">
        <v>2995</v>
      </c>
      <c r="K130" s="159">
        <f t="shared" si="12"/>
        <v>78.815789473684205</v>
      </c>
      <c r="L130" s="160">
        <f t="shared" si="15"/>
        <v>1.5809761944279898E-4</v>
      </c>
    </row>
    <row r="131" spans="1:13" ht="13.5" customHeight="1">
      <c r="A131" s="148" t="s">
        <v>358</v>
      </c>
      <c r="B131" s="148" t="s">
        <v>302</v>
      </c>
      <c r="C131" s="148" t="s">
        <v>305</v>
      </c>
      <c r="D131" s="161" t="s">
        <v>331</v>
      </c>
      <c r="E131" s="156">
        <v>613813</v>
      </c>
      <c r="F131" s="157" t="s">
        <v>753</v>
      </c>
      <c r="G131" s="158" t="s">
        <v>152</v>
      </c>
      <c r="H131" s="174">
        <v>8000</v>
      </c>
      <c r="I131" s="215">
        <f t="shared" si="14"/>
        <v>8000</v>
      </c>
      <c r="J131" s="122">
        <v>7062.05</v>
      </c>
      <c r="K131" s="159">
        <f t="shared" si="12"/>
        <v>88.275625000000005</v>
      </c>
      <c r="L131" s="160">
        <f t="shared" si="15"/>
        <v>3.7278574069650038E-4</v>
      </c>
      <c r="M131" s="258"/>
    </row>
    <row r="132" spans="1:13" ht="12.75" customHeight="1">
      <c r="A132" s="148" t="s">
        <v>358</v>
      </c>
      <c r="B132" s="148" t="s">
        <v>302</v>
      </c>
      <c r="C132" s="148" t="s">
        <v>305</v>
      </c>
      <c r="D132" s="161" t="s">
        <v>331</v>
      </c>
      <c r="E132" s="156">
        <v>613814</v>
      </c>
      <c r="F132" s="157" t="s">
        <v>753</v>
      </c>
      <c r="G132" s="158" t="s">
        <v>367</v>
      </c>
      <c r="H132" s="174">
        <v>3400</v>
      </c>
      <c r="I132" s="215">
        <f t="shared" si="14"/>
        <v>3400</v>
      </c>
      <c r="J132" s="122">
        <v>3170.4</v>
      </c>
      <c r="K132" s="159">
        <f t="shared" si="12"/>
        <v>93.247058823529414</v>
      </c>
      <c r="L132" s="160">
        <f t="shared" si="15"/>
        <v>1.6735649171333887E-4</v>
      </c>
      <c r="M132" s="258"/>
    </row>
    <row r="133" spans="1:13" ht="14.25" customHeight="1">
      <c r="A133" s="148" t="s">
        <v>358</v>
      </c>
      <c r="B133" s="148" t="s">
        <v>302</v>
      </c>
      <c r="C133" s="148" t="s">
        <v>305</v>
      </c>
      <c r="D133" s="161" t="s">
        <v>331</v>
      </c>
      <c r="E133" s="156">
        <v>613912</v>
      </c>
      <c r="F133" s="157" t="s">
        <v>753</v>
      </c>
      <c r="G133" s="158" t="s">
        <v>157</v>
      </c>
      <c r="H133" s="174">
        <v>7800</v>
      </c>
      <c r="I133" s="215">
        <f t="shared" si="14"/>
        <v>7800</v>
      </c>
      <c r="J133" s="122">
        <v>7800</v>
      </c>
      <c r="K133" s="159">
        <f t="shared" si="12"/>
        <v>100</v>
      </c>
      <c r="L133" s="160">
        <f t="shared" si="15"/>
        <v>4.1174004395787381E-4</v>
      </c>
      <c r="M133" s="258"/>
    </row>
    <row r="134" spans="1:13" ht="13.5" customHeight="1">
      <c r="A134" s="148" t="s">
        <v>358</v>
      </c>
      <c r="B134" s="148" t="s">
        <v>302</v>
      </c>
      <c r="C134" s="148" t="s">
        <v>305</v>
      </c>
      <c r="D134" s="161" t="s">
        <v>331</v>
      </c>
      <c r="E134" s="156">
        <v>613916</v>
      </c>
      <c r="F134" s="157" t="s">
        <v>753</v>
      </c>
      <c r="G134" s="158" t="s">
        <v>160</v>
      </c>
      <c r="H134" s="174">
        <v>13500</v>
      </c>
      <c r="I134" s="215">
        <f t="shared" si="14"/>
        <v>13500</v>
      </c>
      <c r="J134" s="122">
        <v>9527.5400000000009</v>
      </c>
      <c r="K134" s="159">
        <f t="shared" si="12"/>
        <v>70.574370370370374</v>
      </c>
      <c r="L134" s="160">
        <f t="shared" si="15"/>
        <v>5.0293201774492325E-4</v>
      </c>
      <c r="M134" s="258"/>
    </row>
    <row r="135" spans="1:13" ht="15" customHeight="1">
      <c r="A135" s="148" t="s">
        <v>358</v>
      </c>
      <c r="B135" s="148" t="s">
        <v>302</v>
      </c>
      <c r="C135" s="148" t="s">
        <v>305</v>
      </c>
      <c r="D135" s="161" t="s">
        <v>331</v>
      </c>
      <c r="E135" s="156">
        <v>613922</v>
      </c>
      <c r="F135" s="157" t="s">
        <v>753</v>
      </c>
      <c r="G135" s="158" t="s">
        <v>161</v>
      </c>
      <c r="H135" s="174">
        <v>7000</v>
      </c>
      <c r="I135" s="215">
        <f t="shared" si="14"/>
        <v>7000</v>
      </c>
      <c r="J135" s="122">
        <v>1994.6</v>
      </c>
      <c r="K135" s="159">
        <f t="shared" si="12"/>
        <v>28.494285714285709</v>
      </c>
      <c r="L135" s="160">
        <f t="shared" si="15"/>
        <v>1.0528931944594553E-4</v>
      </c>
    </row>
    <row r="136" spans="1:13" ht="14.25" customHeight="1">
      <c r="A136" s="148" t="s">
        <v>358</v>
      </c>
      <c r="B136" s="148" t="s">
        <v>302</v>
      </c>
      <c r="C136" s="148" t="s">
        <v>305</v>
      </c>
      <c r="D136" s="161" t="s">
        <v>331</v>
      </c>
      <c r="E136" s="156">
        <v>613934</v>
      </c>
      <c r="F136" s="157" t="s">
        <v>753</v>
      </c>
      <c r="G136" s="158" t="s">
        <v>368</v>
      </c>
      <c r="H136" s="174">
        <v>32000</v>
      </c>
      <c r="I136" s="215">
        <f t="shared" si="14"/>
        <v>32000</v>
      </c>
      <c r="J136" s="122">
        <v>11524.5</v>
      </c>
      <c r="K136" s="159">
        <f t="shared" si="12"/>
        <v>36.014062500000001</v>
      </c>
      <c r="L136" s="160">
        <f t="shared" si="15"/>
        <v>6.0834591494775855E-4</v>
      </c>
    </row>
    <row r="137" spans="1:13" ht="13.5" customHeight="1">
      <c r="A137" s="148" t="s">
        <v>358</v>
      </c>
      <c r="B137" s="148" t="s">
        <v>302</v>
      </c>
      <c r="C137" s="148" t="s">
        <v>305</v>
      </c>
      <c r="D137" s="161" t="s">
        <v>331</v>
      </c>
      <c r="E137" s="156">
        <v>613976</v>
      </c>
      <c r="F137" s="157" t="s">
        <v>753</v>
      </c>
      <c r="G137" s="158" t="s">
        <v>344</v>
      </c>
      <c r="H137" s="174">
        <v>3000</v>
      </c>
      <c r="I137" s="215">
        <f t="shared" si="14"/>
        <v>3000</v>
      </c>
      <c r="J137" s="122">
        <v>900</v>
      </c>
      <c r="K137" s="159">
        <f t="shared" si="12"/>
        <v>30</v>
      </c>
      <c r="L137" s="160">
        <f t="shared" si="15"/>
        <v>4.7508466610523901E-5</v>
      </c>
      <c r="M137" s="258"/>
    </row>
    <row r="138" spans="1:13" ht="12" customHeight="1">
      <c r="A138" s="148" t="s">
        <v>358</v>
      </c>
      <c r="B138" s="148" t="s">
        <v>302</v>
      </c>
      <c r="C138" s="148" t="s">
        <v>305</v>
      </c>
      <c r="D138" s="161" t="s">
        <v>331</v>
      </c>
      <c r="E138" s="156">
        <v>613979</v>
      </c>
      <c r="F138" s="157" t="s">
        <v>753</v>
      </c>
      <c r="G138" s="158" t="s">
        <v>369</v>
      </c>
      <c r="H138" s="174">
        <v>6500</v>
      </c>
      <c r="I138" s="215">
        <f t="shared" si="14"/>
        <v>6500</v>
      </c>
      <c r="J138" s="122">
        <v>0</v>
      </c>
      <c r="K138" s="159">
        <f t="shared" si="12"/>
        <v>0</v>
      </c>
      <c r="L138" s="160">
        <f t="shared" si="15"/>
        <v>0</v>
      </c>
      <c r="M138" s="258"/>
    </row>
    <row r="139" spans="1:13" ht="13.5" customHeight="1">
      <c r="A139" s="148" t="s">
        <v>358</v>
      </c>
      <c r="B139" s="148" t="s">
        <v>302</v>
      </c>
      <c r="C139" s="148" t="s">
        <v>305</v>
      </c>
      <c r="D139" s="161" t="s">
        <v>331</v>
      </c>
      <c r="E139" s="156">
        <v>613983</v>
      </c>
      <c r="F139" s="157" t="s">
        <v>753</v>
      </c>
      <c r="G139" s="158" t="s">
        <v>341</v>
      </c>
      <c r="H139" s="174">
        <v>1600</v>
      </c>
      <c r="I139" s="215">
        <f t="shared" si="14"/>
        <v>1600</v>
      </c>
      <c r="J139" s="122">
        <v>1508.12</v>
      </c>
      <c r="K139" s="159">
        <f t="shared" si="12"/>
        <v>94.257499999999993</v>
      </c>
      <c r="L139" s="160">
        <f t="shared" si="15"/>
        <v>7.9609409627403669E-5</v>
      </c>
      <c r="M139" s="258"/>
    </row>
    <row r="140" spans="1:13" ht="13.5" customHeight="1">
      <c r="A140" s="148" t="s">
        <v>358</v>
      </c>
      <c r="B140" s="148" t="s">
        <v>302</v>
      </c>
      <c r="C140" s="148" t="s">
        <v>305</v>
      </c>
      <c r="D140" s="161" t="s">
        <v>331</v>
      </c>
      <c r="E140" s="156" t="s">
        <v>345</v>
      </c>
      <c r="F140" s="157" t="s">
        <v>753</v>
      </c>
      <c r="G140" s="158" t="s">
        <v>341</v>
      </c>
      <c r="H140" s="174">
        <v>100</v>
      </c>
      <c r="I140" s="215">
        <f t="shared" si="14"/>
        <v>100</v>
      </c>
      <c r="J140" s="122">
        <v>4.5</v>
      </c>
      <c r="K140" s="159">
        <f t="shared" si="12"/>
        <v>4.5</v>
      </c>
      <c r="L140" s="160">
        <f t="shared" si="15"/>
        <v>2.375423330526195E-7</v>
      </c>
      <c r="M140" s="258" t="s">
        <v>938</v>
      </c>
    </row>
    <row r="141" spans="1:13" ht="13.5" customHeight="1">
      <c r="A141" s="148" t="s">
        <v>358</v>
      </c>
      <c r="B141" s="148" t="s">
        <v>302</v>
      </c>
      <c r="C141" s="148" t="s">
        <v>305</v>
      </c>
      <c r="D141" s="161" t="s">
        <v>331</v>
      </c>
      <c r="E141" s="156">
        <v>613986</v>
      </c>
      <c r="F141" s="157" t="s">
        <v>753</v>
      </c>
      <c r="G141" s="158" t="s">
        <v>370</v>
      </c>
      <c r="H141" s="174">
        <v>200</v>
      </c>
      <c r="I141" s="215">
        <f t="shared" si="14"/>
        <v>200</v>
      </c>
      <c r="J141" s="122">
        <v>41.67</v>
      </c>
      <c r="K141" s="159">
        <f t="shared" si="12"/>
        <v>20.835000000000001</v>
      </c>
      <c r="L141" s="160">
        <f t="shared" si="15"/>
        <v>2.1996420040672569E-6</v>
      </c>
      <c r="M141" s="258"/>
    </row>
    <row r="142" spans="1:13" ht="12.75" customHeight="1">
      <c r="A142" s="148" t="s">
        <v>358</v>
      </c>
      <c r="B142" s="148" t="s">
        <v>302</v>
      </c>
      <c r="C142" s="148" t="s">
        <v>305</v>
      </c>
      <c r="D142" s="161" t="s">
        <v>331</v>
      </c>
      <c r="E142" s="156">
        <v>613987</v>
      </c>
      <c r="F142" s="157" t="s">
        <v>753</v>
      </c>
      <c r="G142" s="158" t="s">
        <v>371</v>
      </c>
      <c r="H142" s="174">
        <v>300</v>
      </c>
      <c r="I142" s="215">
        <f t="shared" si="14"/>
        <v>300</v>
      </c>
      <c r="J142" s="122">
        <v>62.49</v>
      </c>
      <c r="K142" s="159">
        <f t="shared" si="12"/>
        <v>20.830000000000002</v>
      </c>
      <c r="L142" s="160">
        <f t="shared" si="15"/>
        <v>3.2986711983240428E-6</v>
      </c>
      <c r="M142" s="258"/>
    </row>
    <row r="143" spans="1:13" ht="14.25" customHeight="1">
      <c r="A143" s="148" t="s">
        <v>358</v>
      </c>
      <c r="B143" s="148" t="s">
        <v>302</v>
      </c>
      <c r="C143" s="148" t="s">
        <v>305</v>
      </c>
      <c r="D143" s="161" t="s">
        <v>331</v>
      </c>
      <c r="E143" s="156">
        <v>613988</v>
      </c>
      <c r="F143" s="157" t="s">
        <v>753</v>
      </c>
      <c r="G143" s="158" t="s">
        <v>372</v>
      </c>
      <c r="H143" s="174">
        <v>400</v>
      </c>
      <c r="I143" s="215">
        <f t="shared" si="14"/>
        <v>400</v>
      </c>
      <c r="J143" s="122">
        <v>99.99</v>
      </c>
      <c r="K143" s="159">
        <f t="shared" si="12"/>
        <v>24.997499999999999</v>
      </c>
      <c r="L143" s="160">
        <f t="shared" si="15"/>
        <v>5.2781906404292048E-6</v>
      </c>
      <c r="M143" s="258"/>
    </row>
    <row r="144" spans="1:13" ht="26.25" customHeight="1">
      <c r="A144" s="148" t="s">
        <v>358</v>
      </c>
      <c r="B144" s="148" t="s">
        <v>302</v>
      </c>
      <c r="C144" s="148" t="s">
        <v>305</v>
      </c>
      <c r="D144" s="161" t="s">
        <v>331</v>
      </c>
      <c r="E144" s="156" t="s">
        <v>692</v>
      </c>
      <c r="F144" s="157" t="s">
        <v>753</v>
      </c>
      <c r="G144" s="158" t="s">
        <v>792</v>
      </c>
      <c r="H144" s="174">
        <v>20000</v>
      </c>
      <c r="I144" s="215">
        <f t="shared" si="14"/>
        <v>20000</v>
      </c>
      <c r="J144" s="122">
        <v>17287</v>
      </c>
      <c r="K144" s="159">
        <f t="shared" si="12"/>
        <v>86.435000000000002</v>
      </c>
      <c r="L144" s="160">
        <f t="shared" si="15"/>
        <v>9.1253206921791858E-4</v>
      </c>
      <c r="M144" s="258"/>
    </row>
    <row r="145" spans="1:13" ht="16.5" customHeight="1">
      <c r="A145" s="148" t="s">
        <v>358</v>
      </c>
      <c r="B145" s="148" t="s">
        <v>302</v>
      </c>
      <c r="C145" s="148" t="s">
        <v>305</v>
      </c>
      <c r="D145" s="161" t="s">
        <v>331</v>
      </c>
      <c r="E145" s="156" t="s">
        <v>640</v>
      </c>
      <c r="F145" s="157" t="s">
        <v>753</v>
      </c>
      <c r="G145" s="158" t="s">
        <v>639</v>
      </c>
      <c r="H145" s="174">
        <v>7200</v>
      </c>
      <c r="I145" s="215">
        <f t="shared" si="14"/>
        <v>7200</v>
      </c>
      <c r="J145" s="122">
        <v>7200</v>
      </c>
      <c r="K145" s="159">
        <f t="shared" si="12"/>
        <v>100</v>
      </c>
      <c r="L145" s="160">
        <f t="shared" si="15"/>
        <v>3.8006773288419121E-4</v>
      </c>
      <c r="M145" s="258"/>
    </row>
    <row r="146" spans="1:13" ht="13.5" customHeight="1">
      <c r="A146" s="148" t="s">
        <v>358</v>
      </c>
      <c r="B146" s="148" t="s">
        <v>302</v>
      </c>
      <c r="C146" s="148" t="s">
        <v>305</v>
      </c>
      <c r="D146" s="161" t="s">
        <v>331</v>
      </c>
      <c r="E146" s="156" t="s">
        <v>373</v>
      </c>
      <c r="F146" s="157" t="s">
        <v>753</v>
      </c>
      <c r="G146" s="158" t="s">
        <v>374</v>
      </c>
      <c r="H146" s="174">
        <v>47000</v>
      </c>
      <c r="I146" s="215">
        <f t="shared" si="14"/>
        <v>47000</v>
      </c>
      <c r="J146" s="122">
        <v>46958</v>
      </c>
      <c r="K146" s="159">
        <f t="shared" si="12"/>
        <v>99.910638297872339</v>
      </c>
      <c r="L146" s="160">
        <f t="shared" si="15"/>
        <v>2.4787806389966458E-3</v>
      </c>
      <c r="M146" s="258"/>
    </row>
    <row r="147" spans="1:13">
      <c r="A147" s="175"/>
      <c r="B147" s="175"/>
      <c r="C147" s="175"/>
      <c r="D147" s="164"/>
      <c r="E147" s="150">
        <v>820000</v>
      </c>
      <c r="F147" s="157"/>
      <c r="G147" s="151" t="s">
        <v>346</v>
      </c>
      <c r="H147" s="154"/>
      <c r="I147" s="163"/>
      <c r="J147" s="123"/>
      <c r="K147" s="159"/>
      <c r="L147" s="160"/>
      <c r="M147" s="258"/>
    </row>
    <row r="148" spans="1:13" ht="15.75" customHeight="1">
      <c r="A148" s="148" t="s">
        <v>358</v>
      </c>
      <c r="B148" s="148" t="s">
        <v>302</v>
      </c>
      <c r="C148" s="148" t="s">
        <v>305</v>
      </c>
      <c r="D148" s="161" t="s">
        <v>331</v>
      </c>
      <c r="E148" s="152">
        <v>821311</v>
      </c>
      <c r="F148" s="157" t="s">
        <v>753</v>
      </c>
      <c r="G148" s="158" t="s">
        <v>793</v>
      </c>
      <c r="H148" s="159">
        <v>25000</v>
      </c>
      <c r="I148" s="215">
        <f>H148/12*12</f>
        <v>25000</v>
      </c>
      <c r="J148" s="121">
        <v>0</v>
      </c>
      <c r="K148" s="159">
        <f t="shared" si="12"/>
        <v>0</v>
      </c>
      <c r="L148" s="160">
        <f t="shared" ref="L148:L156" si="16">J148/J$523</f>
        <v>0</v>
      </c>
      <c r="M148" s="258"/>
    </row>
    <row r="149" spans="1:13" ht="15.75" customHeight="1">
      <c r="A149" s="148" t="s">
        <v>358</v>
      </c>
      <c r="B149" s="148" t="s">
        <v>302</v>
      </c>
      <c r="C149" s="148" t="s">
        <v>305</v>
      </c>
      <c r="D149" s="161" t="s">
        <v>331</v>
      </c>
      <c r="E149" s="156" t="s">
        <v>794</v>
      </c>
      <c r="F149" s="157" t="s">
        <v>753</v>
      </c>
      <c r="G149" s="158" t="s">
        <v>795</v>
      </c>
      <c r="H149" s="159">
        <v>15000</v>
      </c>
      <c r="I149" s="215">
        <f t="shared" ref="I149:I155" si="17">H149/12*12</f>
        <v>15000</v>
      </c>
      <c r="J149" s="121">
        <v>0</v>
      </c>
      <c r="K149" s="159">
        <f t="shared" si="12"/>
        <v>0</v>
      </c>
      <c r="L149" s="160">
        <f t="shared" si="16"/>
        <v>0</v>
      </c>
      <c r="M149" s="258"/>
    </row>
    <row r="150" spans="1:13" ht="15" customHeight="1">
      <c r="A150" s="148" t="s">
        <v>358</v>
      </c>
      <c r="B150" s="148" t="s">
        <v>302</v>
      </c>
      <c r="C150" s="148" t="s">
        <v>305</v>
      </c>
      <c r="D150" s="161" t="s">
        <v>331</v>
      </c>
      <c r="E150" s="152">
        <v>821312</v>
      </c>
      <c r="F150" s="157" t="s">
        <v>753</v>
      </c>
      <c r="G150" s="158" t="s">
        <v>672</v>
      </c>
      <c r="H150" s="159">
        <v>155000</v>
      </c>
      <c r="I150" s="215">
        <f t="shared" si="17"/>
        <v>155000</v>
      </c>
      <c r="J150" s="121">
        <v>0</v>
      </c>
      <c r="K150" s="159">
        <f t="shared" si="12"/>
        <v>0</v>
      </c>
      <c r="L150" s="160">
        <f t="shared" si="16"/>
        <v>0</v>
      </c>
      <c r="M150" s="258"/>
    </row>
    <row r="151" spans="1:13" ht="15" customHeight="1">
      <c r="A151" s="148" t="s">
        <v>358</v>
      </c>
      <c r="B151" s="148" t="s">
        <v>302</v>
      </c>
      <c r="C151" s="148" t="s">
        <v>305</v>
      </c>
      <c r="D151" s="161" t="s">
        <v>331</v>
      </c>
      <c r="E151" s="152">
        <v>821312</v>
      </c>
      <c r="F151" s="157" t="s">
        <v>770</v>
      </c>
      <c r="G151" s="158" t="s">
        <v>672</v>
      </c>
      <c r="H151" s="159">
        <v>9000</v>
      </c>
      <c r="I151" s="215">
        <f t="shared" si="17"/>
        <v>9000</v>
      </c>
      <c r="J151" s="121">
        <v>8985.6</v>
      </c>
      <c r="K151" s="159">
        <f t="shared" si="12"/>
        <v>99.84</v>
      </c>
      <c r="L151" s="160">
        <f t="shared" si="16"/>
        <v>4.7432453063947066E-4</v>
      </c>
      <c r="M151" s="258"/>
    </row>
    <row r="152" spans="1:13" ht="12" customHeight="1">
      <c r="A152" s="148" t="s">
        <v>358</v>
      </c>
      <c r="B152" s="148" t="s">
        <v>302</v>
      </c>
      <c r="C152" s="148" t="s">
        <v>305</v>
      </c>
      <c r="D152" s="161" t="s">
        <v>331</v>
      </c>
      <c r="E152" s="152">
        <v>821321</v>
      </c>
      <c r="F152" s="157" t="s">
        <v>753</v>
      </c>
      <c r="G152" s="158" t="s">
        <v>582</v>
      </c>
      <c r="H152" s="159">
        <v>57000</v>
      </c>
      <c r="I152" s="215">
        <f t="shared" si="17"/>
        <v>57000</v>
      </c>
      <c r="J152" s="120">
        <v>56800</v>
      </c>
      <c r="K152" s="159">
        <f t="shared" si="12"/>
        <v>99.649122807017548</v>
      </c>
      <c r="L152" s="160">
        <f t="shared" si="16"/>
        <v>2.9983121149752862E-3</v>
      </c>
      <c r="M152" s="258"/>
    </row>
    <row r="153" spans="1:13" ht="15" customHeight="1">
      <c r="A153" s="148" t="s">
        <v>358</v>
      </c>
      <c r="B153" s="148" t="s">
        <v>302</v>
      </c>
      <c r="C153" s="148" t="s">
        <v>305</v>
      </c>
      <c r="D153" s="161" t="s">
        <v>331</v>
      </c>
      <c r="E153" s="156" t="s">
        <v>858</v>
      </c>
      <c r="F153" s="157" t="s">
        <v>753</v>
      </c>
      <c r="G153" s="158" t="s">
        <v>853</v>
      </c>
      <c r="H153" s="159">
        <v>20000</v>
      </c>
      <c r="I153" s="215">
        <f t="shared" si="17"/>
        <v>20000</v>
      </c>
      <c r="J153" s="120">
        <v>3843.45</v>
      </c>
      <c r="K153" s="159">
        <f t="shared" si="12"/>
        <v>19.21725</v>
      </c>
      <c r="L153" s="160">
        <f t="shared" si="16"/>
        <v>2.0288490666024232E-4</v>
      </c>
      <c r="M153" s="258"/>
    </row>
    <row r="154" spans="1:13" ht="15.75" customHeight="1">
      <c r="A154" s="148" t="s">
        <v>358</v>
      </c>
      <c r="B154" s="148" t="s">
        <v>302</v>
      </c>
      <c r="C154" s="148" t="s">
        <v>305</v>
      </c>
      <c r="D154" s="161" t="s">
        <v>331</v>
      </c>
      <c r="E154" s="156">
        <v>821512</v>
      </c>
      <c r="F154" s="157" t="s">
        <v>753</v>
      </c>
      <c r="G154" s="158" t="s">
        <v>673</v>
      </c>
      <c r="H154" s="159">
        <v>125000</v>
      </c>
      <c r="I154" s="215">
        <f t="shared" si="17"/>
        <v>125000</v>
      </c>
      <c r="J154" s="120">
        <v>123552</v>
      </c>
      <c r="K154" s="159">
        <f t="shared" ref="K154:K217" si="18">J154/H154*100</f>
        <v>98.8416</v>
      </c>
      <c r="L154" s="160">
        <f t="shared" si="16"/>
        <v>6.5219622962927213E-3</v>
      </c>
      <c r="M154" s="258"/>
    </row>
    <row r="155" spans="1:13" ht="15.75" customHeight="1">
      <c r="A155" s="148" t="s">
        <v>358</v>
      </c>
      <c r="B155" s="148" t="s">
        <v>302</v>
      </c>
      <c r="C155" s="148" t="s">
        <v>305</v>
      </c>
      <c r="D155" s="161" t="s">
        <v>328</v>
      </c>
      <c r="E155" s="156" t="s">
        <v>859</v>
      </c>
      <c r="F155" s="157" t="s">
        <v>753</v>
      </c>
      <c r="G155" s="158" t="s">
        <v>852</v>
      </c>
      <c r="H155" s="159">
        <v>120000</v>
      </c>
      <c r="I155" s="215">
        <f t="shared" si="17"/>
        <v>120000</v>
      </c>
      <c r="J155" s="120">
        <v>112392.41</v>
      </c>
      <c r="K155" s="159">
        <f t="shared" si="18"/>
        <v>93.660341666666667</v>
      </c>
      <c r="L155" s="160">
        <f t="shared" si="16"/>
        <v>5.9328789530681252E-3</v>
      </c>
      <c r="M155" s="258"/>
    </row>
    <row r="156" spans="1:13">
      <c r="A156" s="140"/>
      <c r="B156" s="140"/>
      <c r="C156" s="140"/>
      <c r="D156" s="161"/>
      <c r="E156" s="150"/>
      <c r="F156" s="157"/>
      <c r="G156" s="151" t="s">
        <v>375</v>
      </c>
      <c r="H156" s="154">
        <f>SUM(H90:H155)</f>
        <v>2086000</v>
      </c>
      <c r="I156" s="154">
        <f>SUM(I90:I155)</f>
        <v>2086000</v>
      </c>
      <c r="J156" s="154">
        <f>SUM(J90:J155)</f>
        <v>1385742.4199999997</v>
      </c>
      <c r="K156" s="171">
        <f t="shared" si="18"/>
        <v>66.430604985618388</v>
      </c>
      <c r="L156" s="216">
        <f t="shared" si="16"/>
        <v>7.3149441657062858E-2</v>
      </c>
      <c r="M156" s="258"/>
    </row>
    <row r="157" spans="1:13" ht="45">
      <c r="A157" s="147" t="s">
        <v>376</v>
      </c>
      <c r="B157" s="148" t="s">
        <v>302</v>
      </c>
      <c r="C157" s="148"/>
      <c r="D157" s="161"/>
      <c r="E157" s="150"/>
      <c r="F157" s="157"/>
      <c r="G157" s="151" t="s">
        <v>832</v>
      </c>
      <c r="H157" s="154"/>
      <c r="I157" s="163"/>
      <c r="J157" s="163"/>
      <c r="K157" s="159"/>
      <c r="L157" s="160"/>
      <c r="M157" s="258"/>
    </row>
    <row r="158" spans="1:13">
      <c r="A158" s="140"/>
      <c r="B158" s="140"/>
      <c r="C158" s="140"/>
      <c r="D158" s="161"/>
      <c r="E158" s="150">
        <v>610000</v>
      </c>
      <c r="F158" s="157"/>
      <c r="G158" s="151" t="s">
        <v>304</v>
      </c>
      <c r="H158" s="154"/>
      <c r="I158" s="163"/>
      <c r="J158" s="163"/>
      <c r="K158" s="159"/>
      <c r="L158" s="160"/>
      <c r="M158" s="258"/>
    </row>
    <row r="159" spans="1:13" ht="17.25" customHeight="1">
      <c r="A159" s="148" t="s">
        <v>377</v>
      </c>
      <c r="B159" s="148" t="s">
        <v>302</v>
      </c>
      <c r="C159" s="148" t="s">
        <v>305</v>
      </c>
      <c r="D159" s="161" t="s">
        <v>383</v>
      </c>
      <c r="E159" s="156">
        <v>611110</v>
      </c>
      <c r="F159" s="157" t="s">
        <v>753</v>
      </c>
      <c r="G159" s="158" t="s">
        <v>326</v>
      </c>
      <c r="H159" s="159">
        <v>343000</v>
      </c>
      <c r="I159" s="215">
        <f>H159/12*12</f>
        <v>343000</v>
      </c>
      <c r="J159" s="166">
        <v>295697.51</v>
      </c>
      <c r="K159" s="159">
        <f t="shared" si="18"/>
        <v>86.209186588921284</v>
      </c>
      <c r="L159" s="160">
        <f t="shared" ref="L159:L190" si="19">J159/J$523</f>
        <v>1.5609039200722286E-2</v>
      </c>
      <c r="M159" s="258"/>
    </row>
    <row r="160" spans="1:13" ht="14.25" customHeight="1">
      <c r="A160" s="148" t="s">
        <v>377</v>
      </c>
      <c r="B160" s="148" t="s">
        <v>302</v>
      </c>
      <c r="C160" s="148" t="s">
        <v>305</v>
      </c>
      <c r="D160" s="161" t="s">
        <v>383</v>
      </c>
      <c r="E160" s="156">
        <v>611131</v>
      </c>
      <c r="F160" s="157" t="s">
        <v>753</v>
      </c>
      <c r="G160" s="158" t="s">
        <v>93</v>
      </c>
      <c r="H160" s="159">
        <v>84500</v>
      </c>
      <c r="I160" s="215">
        <f t="shared" ref="I160:I199" si="20">H160/12*12</f>
        <v>84500</v>
      </c>
      <c r="J160" s="166">
        <v>68266.69</v>
      </c>
      <c r="K160" s="159">
        <f t="shared" si="18"/>
        <v>80.788982248520711</v>
      </c>
      <c r="L160" s="160">
        <f t="shared" si="19"/>
        <v>3.6036064027510956E-3</v>
      </c>
      <c r="M160" s="258"/>
    </row>
    <row r="161" spans="1:13" ht="16.5" customHeight="1">
      <c r="A161" s="148" t="s">
        <v>377</v>
      </c>
      <c r="B161" s="148" t="s">
        <v>302</v>
      </c>
      <c r="C161" s="148" t="s">
        <v>305</v>
      </c>
      <c r="D161" s="161" t="s">
        <v>383</v>
      </c>
      <c r="E161" s="156">
        <v>611132</v>
      </c>
      <c r="F161" s="157" t="s">
        <v>753</v>
      </c>
      <c r="G161" s="158" t="s">
        <v>94</v>
      </c>
      <c r="H161" s="159">
        <v>62100</v>
      </c>
      <c r="I161" s="215">
        <f t="shared" si="20"/>
        <v>62100</v>
      </c>
      <c r="J161" s="166">
        <v>49985.83</v>
      </c>
      <c r="K161" s="159">
        <f t="shared" si="18"/>
        <v>80.492479871175533</v>
      </c>
      <c r="L161" s="160">
        <f t="shared" si="19"/>
        <v>2.6386112617270267E-3</v>
      </c>
      <c r="M161" s="258"/>
    </row>
    <row r="162" spans="1:13" ht="15.75" customHeight="1">
      <c r="A162" s="148" t="s">
        <v>377</v>
      </c>
      <c r="B162" s="148" t="s">
        <v>302</v>
      </c>
      <c r="C162" s="148" t="s">
        <v>305</v>
      </c>
      <c r="D162" s="161" t="s">
        <v>383</v>
      </c>
      <c r="E162" s="156">
        <v>611133</v>
      </c>
      <c r="F162" s="157" t="s">
        <v>753</v>
      </c>
      <c r="G162" s="158" t="s">
        <v>95</v>
      </c>
      <c r="H162" s="159">
        <v>7500</v>
      </c>
      <c r="I162" s="215">
        <f t="shared" si="20"/>
        <v>7500</v>
      </c>
      <c r="J162" s="166">
        <v>6234.05</v>
      </c>
      <c r="K162" s="159">
        <f t="shared" si="18"/>
        <v>83.120666666666665</v>
      </c>
      <c r="L162" s="160">
        <f t="shared" si="19"/>
        <v>3.290779514148184E-4</v>
      </c>
      <c r="M162" s="258"/>
    </row>
    <row r="163" spans="1:13" ht="15.75" customHeight="1">
      <c r="A163" s="148" t="s">
        <v>377</v>
      </c>
      <c r="B163" s="148" t="s">
        <v>302</v>
      </c>
      <c r="C163" s="148" t="s">
        <v>305</v>
      </c>
      <c r="D163" s="161" t="s">
        <v>383</v>
      </c>
      <c r="E163" s="156">
        <v>611211</v>
      </c>
      <c r="F163" s="157" t="s">
        <v>753</v>
      </c>
      <c r="G163" s="158" t="s">
        <v>97</v>
      </c>
      <c r="H163" s="159">
        <v>10280</v>
      </c>
      <c r="I163" s="215">
        <f t="shared" si="20"/>
        <v>10280</v>
      </c>
      <c r="J163" s="166">
        <v>10277.5</v>
      </c>
      <c r="K163" s="159">
        <f t="shared" si="18"/>
        <v>99.975680933852146</v>
      </c>
      <c r="L163" s="160">
        <f t="shared" si="19"/>
        <v>5.4252029509962161E-4</v>
      </c>
      <c r="M163" s="258"/>
    </row>
    <row r="164" spans="1:13" ht="16.5" customHeight="1">
      <c r="A164" s="148" t="s">
        <v>377</v>
      </c>
      <c r="B164" s="148" t="s">
        <v>302</v>
      </c>
      <c r="C164" s="148" t="s">
        <v>305</v>
      </c>
      <c r="D164" s="161" t="s">
        <v>383</v>
      </c>
      <c r="E164" s="156">
        <v>611221</v>
      </c>
      <c r="F164" s="157" t="s">
        <v>753</v>
      </c>
      <c r="G164" s="158" t="s">
        <v>98</v>
      </c>
      <c r="H164" s="159">
        <v>51220</v>
      </c>
      <c r="I164" s="215">
        <f t="shared" si="20"/>
        <v>51220</v>
      </c>
      <c r="J164" s="166">
        <v>35511.29</v>
      </c>
      <c r="K164" s="159">
        <f t="shared" si="18"/>
        <v>69.330905896134325</v>
      </c>
      <c r="L164" s="160">
        <f t="shared" si="19"/>
        <v>1.8745410391795903E-3</v>
      </c>
    </row>
    <row r="165" spans="1:13" ht="15" customHeight="1">
      <c r="A165" s="148" t="s">
        <v>377</v>
      </c>
      <c r="B165" s="148" t="s">
        <v>302</v>
      </c>
      <c r="C165" s="148" t="s">
        <v>305</v>
      </c>
      <c r="D165" s="161" t="s">
        <v>383</v>
      </c>
      <c r="E165" s="156">
        <v>611224</v>
      </c>
      <c r="F165" s="157" t="s">
        <v>753</v>
      </c>
      <c r="G165" s="158" t="s">
        <v>99</v>
      </c>
      <c r="H165" s="159">
        <v>11100</v>
      </c>
      <c r="I165" s="215">
        <f t="shared" si="20"/>
        <v>11100</v>
      </c>
      <c r="J165" s="166">
        <v>9031.5</v>
      </c>
      <c r="K165" s="159">
        <f t="shared" si="18"/>
        <v>81.364864864864856</v>
      </c>
      <c r="L165" s="160">
        <f t="shared" si="19"/>
        <v>4.7674746243660737E-4</v>
      </c>
      <c r="M165" s="258"/>
    </row>
    <row r="166" spans="1:13" ht="13.5" customHeight="1">
      <c r="A166" s="148" t="s">
        <v>377</v>
      </c>
      <c r="B166" s="148" t="s">
        <v>302</v>
      </c>
      <c r="C166" s="148" t="s">
        <v>305</v>
      </c>
      <c r="D166" s="161" t="s">
        <v>383</v>
      </c>
      <c r="E166" s="156">
        <v>612111</v>
      </c>
      <c r="F166" s="157" t="s">
        <v>753</v>
      </c>
      <c r="G166" s="158" t="s">
        <v>105</v>
      </c>
      <c r="H166" s="159">
        <v>29900</v>
      </c>
      <c r="I166" s="215">
        <f t="shared" si="20"/>
        <v>29900</v>
      </c>
      <c r="J166" s="166">
        <v>24650.92</v>
      </c>
      <c r="K166" s="159">
        <f t="shared" si="18"/>
        <v>82.444548494983266</v>
      </c>
      <c r="L166" s="160">
        <f t="shared" si="19"/>
        <v>1.3012526774874398E-3</v>
      </c>
      <c r="M166" s="258"/>
    </row>
    <row r="167" spans="1:13" ht="15" customHeight="1">
      <c r="A167" s="148" t="s">
        <v>377</v>
      </c>
      <c r="B167" s="148" t="s">
        <v>302</v>
      </c>
      <c r="C167" s="148" t="s">
        <v>305</v>
      </c>
      <c r="D167" s="161" t="s">
        <v>383</v>
      </c>
      <c r="E167" s="156">
        <v>612112</v>
      </c>
      <c r="F167" s="157" t="s">
        <v>753</v>
      </c>
      <c r="G167" s="158" t="s">
        <v>106</v>
      </c>
      <c r="H167" s="159">
        <v>21800</v>
      </c>
      <c r="I167" s="215">
        <f t="shared" si="20"/>
        <v>21800</v>
      </c>
      <c r="J167" s="166">
        <v>16433.900000000001</v>
      </c>
      <c r="K167" s="159">
        <f t="shared" si="18"/>
        <v>75.3848623853211</v>
      </c>
      <c r="L167" s="160">
        <f t="shared" si="19"/>
        <v>8.6749932158965419E-4</v>
      </c>
      <c r="M167" s="258"/>
    </row>
    <row r="168" spans="1:13" ht="15.75" customHeight="1">
      <c r="A168" s="148" t="s">
        <v>377</v>
      </c>
      <c r="B168" s="148" t="s">
        <v>302</v>
      </c>
      <c r="C168" s="148" t="s">
        <v>305</v>
      </c>
      <c r="D168" s="161" t="s">
        <v>383</v>
      </c>
      <c r="E168" s="156">
        <v>612113</v>
      </c>
      <c r="F168" s="157" t="s">
        <v>753</v>
      </c>
      <c r="G168" s="158" t="s">
        <v>107</v>
      </c>
      <c r="H168" s="159">
        <v>2500</v>
      </c>
      <c r="I168" s="215">
        <f t="shared" si="20"/>
        <v>2500</v>
      </c>
      <c r="J168" s="166">
        <v>2054.31</v>
      </c>
      <c r="K168" s="159">
        <f t="shared" si="18"/>
        <v>82.172399999999996</v>
      </c>
      <c r="L168" s="160">
        <f t="shared" si="19"/>
        <v>1.0844124226962817E-4</v>
      </c>
      <c r="M168" s="258"/>
    </row>
    <row r="169" spans="1:13" ht="16.5" customHeight="1">
      <c r="A169" s="148" t="s">
        <v>377</v>
      </c>
      <c r="B169" s="148" t="s">
        <v>302</v>
      </c>
      <c r="C169" s="148" t="s">
        <v>305</v>
      </c>
      <c r="D169" s="161" t="s">
        <v>328</v>
      </c>
      <c r="E169" s="156">
        <v>613327</v>
      </c>
      <c r="F169" s="157" t="s">
        <v>753</v>
      </c>
      <c r="G169" s="158" t="s">
        <v>606</v>
      </c>
      <c r="H169" s="159">
        <v>7000</v>
      </c>
      <c r="I169" s="215">
        <f t="shared" si="20"/>
        <v>7000</v>
      </c>
      <c r="J169" s="166">
        <v>0</v>
      </c>
      <c r="K169" s="159">
        <f t="shared" si="18"/>
        <v>0</v>
      </c>
      <c r="L169" s="160">
        <f t="shared" si="19"/>
        <v>0</v>
      </c>
    </row>
    <row r="170" spans="1:13" ht="14.25" customHeight="1">
      <c r="A170" s="148" t="s">
        <v>377</v>
      </c>
      <c r="B170" s="148" t="s">
        <v>302</v>
      </c>
      <c r="C170" s="148" t="s">
        <v>305</v>
      </c>
      <c r="D170" s="161" t="s">
        <v>383</v>
      </c>
      <c r="E170" s="156" t="s">
        <v>378</v>
      </c>
      <c r="F170" s="157" t="s">
        <v>753</v>
      </c>
      <c r="G170" s="158" t="s">
        <v>583</v>
      </c>
      <c r="H170" s="159">
        <v>2000</v>
      </c>
      <c r="I170" s="215">
        <f t="shared" si="20"/>
        <v>2000</v>
      </c>
      <c r="J170" s="166">
        <v>585</v>
      </c>
      <c r="K170" s="159">
        <f t="shared" si="18"/>
        <v>29.25</v>
      </c>
      <c r="L170" s="160">
        <f t="shared" si="19"/>
        <v>3.0880503296840533E-5</v>
      </c>
    </row>
    <row r="171" spans="1:13" ht="15.75" customHeight="1">
      <c r="A171" s="148" t="s">
        <v>377</v>
      </c>
      <c r="B171" s="148" t="s">
        <v>302</v>
      </c>
      <c r="C171" s="148" t="s">
        <v>305</v>
      </c>
      <c r="D171" s="161" t="s">
        <v>328</v>
      </c>
      <c r="E171" s="156">
        <v>613724</v>
      </c>
      <c r="F171" s="157" t="s">
        <v>753</v>
      </c>
      <c r="G171" s="158" t="s">
        <v>379</v>
      </c>
      <c r="H171" s="159">
        <v>91039.13</v>
      </c>
      <c r="I171" s="215">
        <f t="shared" si="20"/>
        <v>91039.13</v>
      </c>
      <c r="J171" s="166">
        <v>91036.49</v>
      </c>
      <c r="K171" s="159">
        <f t="shared" si="18"/>
        <v>99.997100148035244</v>
      </c>
      <c r="L171" s="160">
        <f t="shared" si="19"/>
        <v>4.8055600505603263E-3</v>
      </c>
      <c r="M171" s="258"/>
    </row>
    <row r="172" spans="1:13" ht="15.75" customHeight="1">
      <c r="A172" s="148" t="s">
        <v>377</v>
      </c>
      <c r="B172" s="148" t="s">
        <v>302</v>
      </c>
      <c r="C172" s="148" t="s">
        <v>305</v>
      </c>
      <c r="D172" s="161" t="s">
        <v>328</v>
      </c>
      <c r="E172" s="156">
        <v>613724</v>
      </c>
      <c r="F172" s="157" t="s">
        <v>754</v>
      </c>
      <c r="G172" s="158" t="s">
        <v>789</v>
      </c>
      <c r="H172" s="159">
        <v>200000</v>
      </c>
      <c r="I172" s="215">
        <f t="shared" si="20"/>
        <v>200000</v>
      </c>
      <c r="J172" s="166">
        <v>200000</v>
      </c>
      <c r="K172" s="159">
        <f t="shared" si="18"/>
        <v>100</v>
      </c>
      <c r="L172" s="160">
        <f t="shared" si="19"/>
        <v>1.0557437024560867E-2</v>
      </c>
      <c r="M172" s="258"/>
    </row>
    <row r="173" spans="1:13" ht="15.75" customHeight="1">
      <c r="A173" s="148" t="s">
        <v>377</v>
      </c>
      <c r="B173" s="148" t="s">
        <v>302</v>
      </c>
      <c r="C173" s="148" t="s">
        <v>305</v>
      </c>
      <c r="D173" s="161" t="s">
        <v>328</v>
      </c>
      <c r="E173" s="156">
        <v>613724</v>
      </c>
      <c r="F173" s="157" t="s">
        <v>758</v>
      </c>
      <c r="G173" s="158" t="s">
        <v>789</v>
      </c>
      <c r="H173" s="159">
        <v>8960.8700000000008</v>
      </c>
      <c r="I173" s="215">
        <f t="shared" si="20"/>
        <v>8960.8700000000008</v>
      </c>
      <c r="J173" s="166">
        <v>8960.8700000000008</v>
      </c>
      <c r="K173" s="159">
        <f t="shared" si="18"/>
        <v>100</v>
      </c>
      <c r="L173" s="160">
        <f t="shared" si="19"/>
        <v>4.730191035513837E-4</v>
      </c>
      <c r="M173" s="258"/>
    </row>
    <row r="174" spans="1:13" ht="22.5">
      <c r="A174" s="148" t="s">
        <v>377</v>
      </c>
      <c r="B174" s="148" t="s">
        <v>302</v>
      </c>
      <c r="C174" s="148" t="s">
        <v>305</v>
      </c>
      <c r="D174" s="161" t="s">
        <v>328</v>
      </c>
      <c r="E174" s="156" t="s">
        <v>381</v>
      </c>
      <c r="F174" s="157" t="s">
        <v>753</v>
      </c>
      <c r="G174" s="158" t="s">
        <v>382</v>
      </c>
      <c r="H174" s="159">
        <v>0</v>
      </c>
      <c r="I174" s="215">
        <f t="shared" si="20"/>
        <v>0</v>
      </c>
      <c r="J174" s="166">
        <v>0</v>
      </c>
      <c r="K174" s="159" t="e">
        <f t="shared" si="18"/>
        <v>#DIV/0!</v>
      </c>
      <c r="L174" s="160">
        <f t="shared" si="19"/>
        <v>0</v>
      </c>
      <c r="M174" s="258" t="s">
        <v>939</v>
      </c>
    </row>
    <row r="175" spans="1:13" ht="22.5">
      <c r="A175" s="148" t="s">
        <v>377</v>
      </c>
      <c r="B175" s="148" t="s">
        <v>302</v>
      </c>
      <c r="C175" s="148" t="s">
        <v>305</v>
      </c>
      <c r="D175" s="161" t="s">
        <v>328</v>
      </c>
      <c r="E175" s="156" t="s">
        <v>381</v>
      </c>
      <c r="F175" s="157" t="s">
        <v>769</v>
      </c>
      <c r="G175" s="158" t="s">
        <v>382</v>
      </c>
      <c r="H175" s="159">
        <v>85000</v>
      </c>
      <c r="I175" s="215">
        <f t="shared" si="20"/>
        <v>85000</v>
      </c>
      <c r="J175" s="166">
        <v>0</v>
      </c>
      <c r="K175" s="159">
        <f t="shared" si="18"/>
        <v>0</v>
      </c>
      <c r="L175" s="160">
        <f t="shared" si="19"/>
        <v>0</v>
      </c>
      <c r="M175" s="258"/>
    </row>
    <row r="176" spans="1:13" ht="22.5">
      <c r="A176" s="148" t="s">
        <v>377</v>
      </c>
      <c r="B176" s="148" t="s">
        <v>302</v>
      </c>
      <c r="C176" s="148" t="s">
        <v>305</v>
      </c>
      <c r="D176" s="161" t="s">
        <v>328</v>
      </c>
      <c r="E176" s="156" t="s">
        <v>885</v>
      </c>
      <c r="F176" s="157" t="s">
        <v>753</v>
      </c>
      <c r="G176" s="158" t="s">
        <v>866</v>
      </c>
      <c r="H176" s="159">
        <v>100000</v>
      </c>
      <c r="I176" s="215">
        <f t="shared" si="20"/>
        <v>100000</v>
      </c>
      <c r="J176" s="166">
        <v>19994.13</v>
      </c>
      <c r="K176" s="159">
        <f t="shared" si="18"/>
        <v>19.994130000000002</v>
      </c>
      <c r="L176" s="160">
        <f t="shared" si="19"/>
        <v>1.055433841679416E-3</v>
      </c>
      <c r="M176" s="258"/>
    </row>
    <row r="177" spans="1:13" ht="22.5">
      <c r="A177" s="148" t="s">
        <v>377</v>
      </c>
      <c r="B177" s="148" t="s">
        <v>302</v>
      </c>
      <c r="C177" s="148" t="s">
        <v>305</v>
      </c>
      <c r="D177" s="161" t="s">
        <v>328</v>
      </c>
      <c r="E177" s="156" t="s">
        <v>885</v>
      </c>
      <c r="F177" s="157" t="s">
        <v>770</v>
      </c>
      <c r="G177" s="158" t="s">
        <v>866</v>
      </c>
      <c r="H177" s="159">
        <v>100000</v>
      </c>
      <c r="I177" s="215">
        <f t="shared" si="20"/>
        <v>100000</v>
      </c>
      <c r="J177" s="166">
        <v>0</v>
      </c>
      <c r="K177" s="159">
        <f t="shared" si="18"/>
        <v>0</v>
      </c>
      <c r="L177" s="160">
        <f t="shared" si="19"/>
        <v>0</v>
      </c>
      <c r="M177" s="258"/>
    </row>
    <row r="178" spans="1:13" ht="14.25" customHeight="1">
      <c r="A178" s="148" t="s">
        <v>377</v>
      </c>
      <c r="B178" s="148" t="s">
        <v>302</v>
      </c>
      <c r="C178" s="148" t="s">
        <v>305</v>
      </c>
      <c r="D178" s="161" t="s">
        <v>328</v>
      </c>
      <c r="E178" s="156" t="s">
        <v>630</v>
      </c>
      <c r="F178" s="157" t="s">
        <v>753</v>
      </c>
      <c r="G178" s="158" t="s">
        <v>607</v>
      </c>
      <c r="H178" s="159">
        <v>50000</v>
      </c>
      <c r="I178" s="215">
        <f t="shared" si="20"/>
        <v>50000</v>
      </c>
      <c r="J178" s="166">
        <v>0</v>
      </c>
      <c r="K178" s="159">
        <f t="shared" si="18"/>
        <v>0</v>
      </c>
      <c r="L178" s="160">
        <f t="shared" si="19"/>
        <v>0</v>
      </c>
      <c r="M178" s="258"/>
    </row>
    <row r="179" spans="1:13" ht="22.5">
      <c r="A179" s="148" t="s">
        <v>377</v>
      </c>
      <c r="B179" s="148" t="s">
        <v>302</v>
      </c>
      <c r="C179" s="148" t="s">
        <v>305</v>
      </c>
      <c r="D179" s="161" t="s">
        <v>389</v>
      </c>
      <c r="E179" s="156" t="s">
        <v>711</v>
      </c>
      <c r="F179" s="157" t="s">
        <v>753</v>
      </c>
      <c r="G179" s="158" t="s">
        <v>709</v>
      </c>
      <c r="H179" s="159">
        <v>78214</v>
      </c>
      <c r="I179" s="121">
        <f t="shared" si="20"/>
        <v>78214</v>
      </c>
      <c r="J179" s="166">
        <v>76188</v>
      </c>
      <c r="K179" s="159">
        <f t="shared" si="18"/>
        <v>97.409670902907408</v>
      </c>
      <c r="L179" s="160">
        <f t="shared" si="19"/>
        <v>4.0217500601362165E-3</v>
      </c>
      <c r="M179" s="258"/>
    </row>
    <row r="180" spans="1:13" ht="22.5">
      <c r="A180" s="148" t="s">
        <v>377</v>
      </c>
      <c r="B180" s="148" t="s">
        <v>302</v>
      </c>
      <c r="C180" s="148" t="s">
        <v>305</v>
      </c>
      <c r="D180" s="161" t="s">
        <v>389</v>
      </c>
      <c r="E180" s="156" t="s">
        <v>711</v>
      </c>
      <c r="F180" s="157" t="s">
        <v>770</v>
      </c>
      <c r="G180" s="158" t="s">
        <v>709</v>
      </c>
      <c r="H180" s="159">
        <v>12786</v>
      </c>
      <c r="I180" s="215">
        <f t="shared" si="20"/>
        <v>12786</v>
      </c>
      <c r="J180" s="166">
        <v>0</v>
      </c>
      <c r="K180" s="159">
        <f t="shared" si="18"/>
        <v>0</v>
      </c>
      <c r="L180" s="160">
        <f t="shared" si="19"/>
        <v>0</v>
      </c>
      <c r="M180" s="258"/>
    </row>
    <row r="181" spans="1:13" s="176" customFormat="1" ht="22.5">
      <c r="A181" s="148" t="s">
        <v>377</v>
      </c>
      <c r="B181" s="148" t="s">
        <v>302</v>
      </c>
      <c r="C181" s="148" t="s">
        <v>305</v>
      </c>
      <c r="D181" s="161" t="s">
        <v>328</v>
      </c>
      <c r="E181" s="156" t="s">
        <v>712</v>
      </c>
      <c r="F181" s="157" t="s">
        <v>753</v>
      </c>
      <c r="G181" s="158" t="s">
        <v>871</v>
      </c>
      <c r="H181" s="159">
        <v>150000</v>
      </c>
      <c r="I181" s="215">
        <f t="shared" si="20"/>
        <v>150000</v>
      </c>
      <c r="J181" s="166">
        <v>99859.5</v>
      </c>
      <c r="K181" s="159">
        <f t="shared" si="18"/>
        <v>66.573000000000008</v>
      </c>
      <c r="L181" s="160">
        <f t="shared" si="19"/>
        <v>5.2713019127706793E-3</v>
      </c>
      <c r="M181" s="258"/>
    </row>
    <row r="182" spans="1:13" s="176" customFormat="1" ht="22.5">
      <c r="A182" s="148" t="s">
        <v>377</v>
      </c>
      <c r="B182" s="148" t="s">
        <v>302</v>
      </c>
      <c r="C182" s="148" t="s">
        <v>305</v>
      </c>
      <c r="D182" s="161" t="s">
        <v>328</v>
      </c>
      <c r="E182" s="156" t="s">
        <v>712</v>
      </c>
      <c r="F182" s="157" t="s">
        <v>770</v>
      </c>
      <c r="G182" s="158" t="s">
        <v>871</v>
      </c>
      <c r="H182" s="159">
        <v>0</v>
      </c>
      <c r="I182" s="215">
        <f t="shared" si="20"/>
        <v>0</v>
      </c>
      <c r="J182" s="166">
        <v>0</v>
      </c>
      <c r="K182" s="159" t="e">
        <f t="shared" si="18"/>
        <v>#DIV/0!</v>
      </c>
      <c r="L182" s="160">
        <f t="shared" si="19"/>
        <v>0</v>
      </c>
      <c r="M182" s="258"/>
    </row>
    <row r="183" spans="1:13" ht="15" customHeight="1">
      <c r="A183" s="148" t="s">
        <v>377</v>
      </c>
      <c r="B183" s="148" t="s">
        <v>302</v>
      </c>
      <c r="C183" s="148" t="s">
        <v>305</v>
      </c>
      <c r="D183" s="161" t="s">
        <v>383</v>
      </c>
      <c r="E183" s="156">
        <v>613983</v>
      </c>
      <c r="F183" s="157" t="s">
        <v>753</v>
      </c>
      <c r="G183" s="158" t="s">
        <v>384</v>
      </c>
      <c r="H183" s="159">
        <v>1700</v>
      </c>
      <c r="I183" s="215">
        <f t="shared" si="20"/>
        <v>1700</v>
      </c>
      <c r="J183" s="166">
        <v>1317.88</v>
      </c>
      <c r="K183" s="159">
        <f t="shared" si="18"/>
        <v>77.522352941176479</v>
      </c>
      <c r="L183" s="160">
        <f t="shared" si="19"/>
        <v>6.9567175529641379E-5</v>
      </c>
      <c r="M183" s="258"/>
    </row>
    <row r="184" spans="1:13" ht="15.75" customHeight="1">
      <c r="A184" s="148" t="s">
        <v>377</v>
      </c>
      <c r="B184" s="148" t="s">
        <v>302</v>
      </c>
      <c r="C184" s="148" t="s">
        <v>305</v>
      </c>
      <c r="D184" s="161" t="s">
        <v>328</v>
      </c>
      <c r="E184" s="156" t="s">
        <v>385</v>
      </c>
      <c r="F184" s="157" t="s">
        <v>753</v>
      </c>
      <c r="G184" s="158" t="s">
        <v>386</v>
      </c>
      <c r="H184" s="159">
        <v>95000</v>
      </c>
      <c r="I184" s="215">
        <f t="shared" si="20"/>
        <v>95000</v>
      </c>
      <c r="J184" s="166">
        <v>33199.199999999997</v>
      </c>
      <c r="K184" s="159">
        <f t="shared" si="18"/>
        <v>34.94652631578947</v>
      </c>
      <c r="L184" s="160">
        <f t="shared" si="19"/>
        <v>1.7524923163290055E-3</v>
      </c>
      <c r="M184" s="258"/>
    </row>
    <row r="185" spans="1:13" ht="15.75" customHeight="1">
      <c r="A185" s="148" t="s">
        <v>377</v>
      </c>
      <c r="B185" s="148" t="s">
        <v>302</v>
      </c>
      <c r="C185" s="148" t="s">
        <v>305</v>
      </c>
      <c r="D185" s="161" t="s">
        <v>328</v>
      </c>
      <c r="E185" s="156" t="s">
        <v>385</v>
      </c>
      <c r="F185" s="157" t="s">
        <v>770</v>
      </c>
      <c r="G185" s="158" t="s">
        <v>386</v>
      </c>
      <c r="H185" s="159">
        <v>16000</v>
      </c>
      <c r="I185" s="215">
        <f t="shared" si="20"/>
        <v>16000</v>
      </c>
      <c r="J185" s="166">
        <v>15619.5</v>
      </c>
      <c r="K185" s="159">
        <f t="shared" si="18"/>
        <v>97.621875000000003</v>
      </c>
      <c r="L185" s="160">
        <f t="shared" si="19"/>
        <v>8.245094380256423E-4</v>
      </c>
      <c r="M185" s="258"/>
    </row>
    <row r="186" spans="1:13" ht="15.75" customHeight="1">
      <c r="A186" s="148" t="s">
        <v>377</v>
      </c>
      <c r="B186" s="148" t="s">
        <v>302</v>
      </c>
      <c r="C186" s="148" t="s">
        <v>305</v>
      </c>
      <c r="D186" s="161" t="s">
        <v>328</v>
      </c>
      <c r="E186" s="156" t="s">
        <v>385</v>
      </c>
      <c r="F186" s="157" t="s">
        <v>773</v>
      </c>
      <c r="G186" s="158" t="s">
        <v>801</v>
      </c>
      <c r="H186" s="159">
        <v>40000</v>
      </c>
      <c r="I186" s="215">
        <f t="shared" si="20"/>
        <v>40000</v>
      </c>
      <c r="J186" s="166">
        <v>4446</v>
      </c>
      <c r="K186" s="159">
        <f t="shared" si="18"/>
        <v>11.115</v>
      </c>
      <c r="L186" s="160">
        <f t="shared" si="19"/>
        <v>2.3469182505598808E-4</v>
      </c>
      <c r="M186" s="258"/>
    </row>
    <row r="187" spans="1:13" ht="13.5" customHeight="1">
      <c r="A187" s="148" t="s">
        <v>377</v>
      </c>
      <c r="B187" s="148" t="s">
        <v>302</v>
      </c>
      <c r="C187" s="148" t="s">
        <v>305</v>
      </c>
      <c r="D187" s="161" t="s">
        <v>383</v>
      </c>
      <c r="E187" s="156" t="s">
        <v>387</v>
      </c>
      <c r="F187" s="157" t="s">
        <v>753</v>
      </c>
      <c r="G187" s="158" t="s">
        <v>388</v>
      </c>
      <c r="H187" s="159">
        <v>20000</v>
      </c>
      <c r="I187" s="215">
        <f t="shared" si="20"/>
        <v>20000</v>
      </c>
      <c r="J187" s="166">
        <v>17821.91</v>
      </c>
      <c r="K187" s="159">
        <f t="shared" si="18"/>
        <v>89.109549999999999</v>
      </c>
      <c r="L187" s="160">
        <f t="shared" si="19"/>
        <v>9.4076846241195782E-4</v>
      </c>
      <c r="M187" s="258"/>
    </row>
    <row r="188" spans="1:13" ht="15" customHeight="1">
      <c r="A188" s="148" t="s">
        <v>377</v>
      </c>
      <c r="B188" s="148" t="s">
        <v>302</v>
      </c>
      <c r="C188" s="148" t="s">
        <v>305</v>
      </c>
      <c r="D188" s="161" t="s">
        <v>389</v>
      </c>
      <c r="E188" s="156" t="s">
        <v>390</v>
      </c>
      <c r="F188" s="157" t="s">
        <v>753</v>
      </c>
      <c r="G188" s="158" t="s">
        <v>391</v>
      </c>
      <c r="H188" s="159">
        <v>220000</v>
      </c>
      <c r="I188" s="215">
        <f t="shared" si="20"/>
        <v>220000</v>
      </c>
      <c r="J188" s="166">
        <v>212109.18</v>
      </c>
      <c r="K188" s="159">
        <f t="shared" si="18"/>
        <v>96.413263636363638</v>
      </c>
      <c r="L188" s="160">
        <f t="shared" si="19"/>
        <v>1.1196646550906226E-2</v>
      </c>
      <c r="M188" s="258"/>
    </row>
    <row r="189" spans="1:13" ht="15.75" customHeight="1">
      <c r="A189" s="148" t="s">
        <v>377</v>
      </c>
      <c r="B189" s="148" t="s">
        <v>302</v>
      </c>
      <c r="C189" s="148" t="s">
        <v>305</v>
      </c>
      <c r="D189" s="161" t="s">
        <v>383</v>
      </c>
      <c r="E189" s="156" t="s">
        <v>392</v>
      </c>
      <c r="F189" s="157" t="s">
        <v>753</v>
      </c>
      <c r="G189" s="158" t="s">
        <v>393</v>
      </c>
      <c r="H189" s="159">
        <v>13000</v>
      </c>
      <c r="I189" s="215">
        <f t="shared" si="20"/>
        <v>13000</v>
      </c>
      <c r="J189" s="166">
        <v>6087.5</v>
      </c>
      <c r="K189" s="159">
        <f t="shared" si="18"/>
        <v>46.82692307692308</v>
      </c>
      <c r="L189" s="160">
        <f t="shared" si="19"/>
        <v>3.2134198943507142E-4</v>
      </c>
      <c r="M189" s="258"/>
    </row>
    <row r="190" spans="1:13" ht="15.75" customHeight="1">
      <c r="A190" s="148" t="s">
        <v>377</v>
      </c>
      <c r="B190" s="148" t="s">
        <v>302</v>
      </c>
      <c r="C190" s="148" t="s">
        <v>305</v>
      </c>
      <c r="D190" s="161" t="s">
        <v>389</v>
      </c>
      <c r="E190" s="156">
        <v>614244</v>
      </c>
      <c r="F190" s="157" t="s">
        <v>753</v>
      </c>
      <c r="G190" s="158" t="s">
        <v>913</v>
      </c>
      <c r="H190" s="159">
        <v>15000</v>
      </c>
      <c r="I190" s="215">
        <f t="shared" si="20"/>
        <v>15000</v>
      </c>
      <c r="J190" s="166">
        <v>15000</v>
      </c>
      <c r="K190" s="159">
        <f t="shared" si="18"/>
        <v>100</v>
      </c>
      <c r="L190" s="160">
        <f t="shared" si="19"/>
        <v>7.9180777684206502E-4</v>
      </c>
      <c r="M190" s="258"/>
    </row>
    <row r="191" spans="1:13" ht="22.5">
      <c r="A191" s="148" t="s">
        <v>377</v>
      </c>
      <c r="B191" s="148" t="s">
        <v>302</v>
      </c>
      <c r="C191" s="148" t="s">
        <v>305</v>
      </c>
      <c r="D191" s="161" t="s">
        <v>389</v>
      </c>
      <c r="E191" s="156" t="s">
        <v>394</v>
      </c>
      <c r="F191" s="157" t="s">
        <v>753</v>
      </c>
      <c r="G191" s="158" t="s">
        <v>811</v>
      </c>
      <c r="H191" s="159">
        <v>8000</v>
      </c>
      <c r="I191" s="215">
        <f t="shared" si="20"/>
        <v>8000</v>
      </c>
      <c r="J191" s="166">
        <v>0</v>
      </c>
      <c r="K191" s="159">
        <f t="shared" si="18"/>
        <v>0</v>
      </c>
      <c r="L191" s="160">
        <f t="shared" ref="L191:L220" si="21">J191/J$523</f>
        <v>0</v>
      </c>
      <c r="M191" s="258"/>
    </row>
    <row r="192" spans="1:13" ht="15" customHeight="1">
      <c r="A192" s="148" t="s">
        <v>377</v>
      </c>
      <c r="B192" s="148" t="s">
        <v>302</v>
      </c>
      <c r="C192" s="148" t="s">
        <v>305</v>
      </c>
      <c r="D192" s="161" t="s">
        <v>697</v>
      </c>
      <c r="E192" s="156" t="s">
        <v>710</v>
      </c>
      <c r="F192" s="157" t="s">
        <v>760</v>
      </c>
      <c r="G192" s="158" t="s">
        <v>790</v>
      </c>
      <c r="H192" s="159">
        <v>1500</v>
      </c>
      <c r="I192" s="215">
        <f t="shared" si="20"/>
        <v>1500</v>
      </c>
      <c r="J192" s="166">
        <v>0</v>
      </c>
      <c r="K192" s="159">
        <f t="shared" si="18"/>
        <v>0</v>
      </c>
      <c r="L192" s="160">
        <f t="shared" si="21"/>
        <v>0</v>
      </c>
      <c r="M192" s="258"/>
    </row>
    <row r="193" spans="1:13" ht="22.5" customHeight="1">
      <c r="A193" s="148" t="s">
        <v>377</v>
      </c>
      <c r="B193" s="148" t="s">
        <v>302</v>
      </c>
      <c r="C193" s="148" t="s">
        <v>305</v>
      </c>
      <c r="D193" s="161" t="s">
        <v>383</v>
      </c>
      <c r="E193" s="156">
        <v>614329</v>
      </c>
      <c r="F193" s="157" t="s">
        <v>753</v>
      </c>
      <c r="G193" s="158" t="s">
        <v>812</v>
      </c>
      <c r="H193" s="159">
        <v>20000</v>
      </c>
      <c r="I193" s="215">
        <f t="shared" si="20"/>
        <v>20000</v>
      </c>
      <c r="J193" s="166">
        <v>11000</v>
      </c>
      <c r="K193" s="159">
        <f t="shared" si="18"/>
        <v>55.000000000000007</v>
      </c>
      <c r="L193" s="160">
        <f t="shared" si="21"/>
        <v>5.8065903635084765E-4</v>
      </c>
    </row>
    <row r="194" spans="1:13" ht="22.5" customHeight="1">
      <c r="A194" s="148" t="s">
        <v>377</v>
      </c>
      <c r="B194" s="148" t="s">
        <v>302</v>
      </c>
      <c r="C194" s="148" t="s">
        <v>305</v>
      </c>
      <c r="D194" s="161" t="s">
        <v>383</v>
      </c>
      <c r="E194" s="156" t="s">
        <v>886</v>
      </c>
      <c r="F194" s="157" t="s">
        <v>753</v>
      </c>
      <c r="G194" s="158" t="s">
        <v>867</v>
      </c>
      <c r="H194" s="159">
        <v>20000</v>
      </c>
      <c r="I194" s="215">
        <f t="shared" si="20"/>
        <v>20000</v>
      </c>
      <c r="J194" s="166">
        <v>11066.2</v>
      </c>
      <c r="K194" s="159">
        <f t="shared" si="18"/>
        <v>55.33100000000001</v>
      </c>
      <c r="L194" s="160">
        <f t="shared" si="21"/>
        <v>5.8415354800597742E-4</v>
      </c>
      <c r="M194" s="258"/>
    </row>
    <row r="195" spans="1:13" ht="22.5" customHeight="1">
      <c r="A195" s="148" t="s">
        <v>377</v>
      </c>
      <c r="B195" s="148" t="s">
        <v>302</v>
      </c>
      <c r="C195" s="148" t="s">
        <v>305</v>
      </c>
      <c r="D195" s="161" t="s">
        <v>389</v>
      </c>
      <c r="E195" s="156">
        <v>614417</v>
      </c>
      <c r="F195" s="157" t="s">
        <v>753</v>
      </c>
      <c r="G195" s="158" t="s">
        <v>813</v>
      </c>
      <c r="H195" s="159">
        <v>32000</v>
      </c>
      <c r="I195" s="215">
        <f t="shared" si="20"/>
        <v>32000</v>
      </c>
      <c r="J195" s="166">
        <v>32000</v>
      </c>
      <c r="K195" s="159">
        <f t="shared" si="18"/>
        <v>100</v>
      </c>
      <c r="L195" s="160">
        <f t="shared" si="21"/>
        <v>1.6891899239297387E-3</v>
      </c>
      <c r="M195" s="258"/>
    </row>
    <row r="196" spans="1:13" ht="22.5" customHeight="1">
      <c r="A196" s="148" t="s">
        <v>377</v>
      </c>
      <c r="B196" s="148" t="s">
        <v>302</v>
      </c>
      <c r="C196" s="148" t="s">
        <v>305</v>
      </c>
      <c r="D196" s="161" t="s">
        <v>383</v>
      </c>
      <c r="E196" s="156">
        <v>614519</v>
      </c>
      <c r="F196" s="157" t="s">
        <v>753</v>
      </c>
      <c r="G196" s="158" t="s">
        <v>908</v>
      </c>
      <c r="H196" s="159">
        <v>50000</v>
      </c>
      <c r="I196" s="215">
        <f t="shared" si="20"/>
        <v>50000</v>
      </c>
      <c r="J196" s="166">
        <v>40000</v>
      </c>
      <c r="K196" s="159">
        <f t="shared" si="18"/>
        <v>80</v>
      </c>
      <c r="L196" s="160">
        <f t="shared" si="21"/>
        <v>2.1114874049121732E-3</v>
      </c>
      <c r="M196" s="258"/>
    </row>
    <row r="197" spans="1:13" ht="15.75" customHeight="1">
      <c r="A197" s="148" t="s">
        <v>377</v>
      </c>
      <c r="B197" s="148" t="s">
        <v>302</v>
      </c>
      <c r="C197" s="148" t="s">
        <v>305</v>
      </c>
      <c r="D197" s="161" t="s">
        <v>395</v>
      </c>
      <c r="E197" s="156" t="s">
        <v>780</v>
      </c>
      <c r="F197" s="157" t="s">
        <v>753</v>
      </c>
      <c r="G197" s="158" t="s">
        <v>707</v>
      </c>
      <c r="H197" s="159">
        <v>10000</v>
      </c>
      <c r="I197" s="215">
        <f t="shared" si="20"/>
        <v>10000</v>
      </c>
      <c r="J197" s="166">
        <v>0</v>
      </c>
      <c r="K197" s="159">
        <f t="shared" si="18"/>
        <v>0</v>
      </c>
      <c r="L197" s="160">
        <f t="shared" si="21"/>
        <v>0</v>
      </c>
    </row>
    <row r="198" spans="1:13" ht="15" customHeight="1">
      <c r="A198" s="148" t="s">
        <v>377</v>
      </c>
      <c r="B198" s="148" t="s">
        <v>302</v>
      </c>
      <c r="C198" s="148" t="s">
        <v>305</v>
      </c>
      <c r="D198" s="161" t="s">
        <v>395</v>
      </c>
      <c r="E198" s="156" t="s">
        <v>781</v>
      </c>
      <c r="F198" s="157" t="s">
        <v>753</v>
      </c>
      <c r="G198" s="158" t="s">
        <v>707</v>
      </c>
      <c r="H198" s="159">
        <v>50000</v>
      </c>
      <c r="I198" s="215">
        <f t="shared" si="20"/>
        <v>50000</v>
      </c>
      <c r="J198" s="166">
        <v>0</v>
      </c>
      <c r="K198" s="159">
        <f t="shared" si="18"/>
        <v>0</v>
      </c>
      <c r="L198" s="160">
        <f t="shared" si="21"/>
        <v>0</v>
      </c>
      <c r="M198" s="258"/>
    </row>
    <row r="199" spans="1:13" ht="18" customHeight="1">
      <c r="A199" s="148" t="s">
        <v>377</v>
      </c>
      <c r="B199" s="148" t="s">
        <v>302</v>
      </c>
      <c r="C199" s="148" t="s">
        <v>305</v>
      </c>
      <c r="D199" s="161" t="s">
        <v>438</v>
      </c>
      <c r="E199" s="156">
        <v>616331</v>
      </c>
      <c r="F199" s="157" t="s">
        <v>753</v>
      </c>
      <c r="G199" s="158" t="s">
        <v>645</v>
      </c>
      <c r="H199" s="159">
        <v>30500</v>
      </c>
      <c r="I199" s="215">
        <f t="shared" si="20"/>
        <v>30500</v>
      </c>
      <c r="J199" s="166">
        <v>30500</v>
      </c>
      <c r="K199" s="159">
        <f t="shared" si="18"/>
        <v>100</v>
      </c>
      <c r="L199" s="160">
        <f t="shared" si="21"/>
        <v>1.6100091462455323E-3</v>
      </c>
    </row>
    <row r="200" spans="1:13">
      <c r="A200" s="175"/>
      <c r="B200" s="175"/>
      <c r="C200" s="175"/>
      <c r="D200" s="164"/>
      <c r="E200" s="150">
        <v>820000</v>
      </c>
      <c r="F200" s="157"/>
      <c r="G200" s="151" t="s">
        <v>346</v>
      </c>
      <c r="H200" s="154"/>
      <c r="I200" s="163"/>
      <c r="J200" s="163"/>
      <c r="K200" s="159"/>
      <c r="L200" s="160">
        <f t="shared" si="21"/>
        <v>0</v>
      </c>
      <c r="M200" s="258"/>
    </row>
    <row r="201" spans="1:13" ht="22.5">
      <c r="A201" s="148" t="s">
        <v>377</v>
      </c>
      <c r="B201" s="148" t="s">
        <v>302</v>
      </c>
      <c r="C201" s="148" t="s">
        <v>305</v>
      </c>
      <c r="D201" s="161" t="s">
        <v>400</v>
      </c>
      <c r="E201" s="156" t="s">
        <v>782</v>
      </c>
      <c r="F201" s="157" t="s">
        <v>753</v>
      </c>
      <c r="G201" s="158" t="s">
        <v>380</v>
      </c>
      <c r="H201" s="159">
        <v>5000</v>
      </c>
      <c r="I201" s="215">
        <f>H201/12*12</f>
        <v>5000</v>
      </c>
      <c r="J201" s="166">
        <v>0</v>
      </c>
      <c r="K201" s="159">
        <f t="shared" si="18"/>
        <v>0</v>
      </c>
      <c r="L201" s="160">
        <f t="shared" si="21"/>
        <v>0</v>
      </c>
      <c r="M201" s="258"/>
    </row>
    <row r="202" spans="1:13" ht="22.5">
      <c r="A202" s="148" t="s">
        <v>377</v>
      </c>
      <c r="B202" s="148" t="s">
        <v>302</v>
      </c>
      <c r="C202" s="148" t="s">
        <v>305</v>
      </c>
      <c r="D202" s="161" t="s">
        <v>400</v>
      </c>
      <c r="E202" s="156" t="s">
        <v>782</v>
      </c>
      <c r="F202" s="157" t="s">
        <v>773</v>
      </c>
      <c r="G202" s="158" t="s">
        <v>380</v>
      </c>
      <c r="H202" s="159">
        <v>40000</v>
      </c>
      <c r="I202" s="215">
        <f t="shared" ref="I202:I220" si="22">H202/12*12</f>
        <v>40000</v>
      </c>
      <c r="J202" s="166">
        <v>0</v>
      </c>
      <c r="K202" s="159">
        <f t="shared" si="18"/>
        <v>0</v>
      </c>
      <c r="L202" s="160">
        <f t="shared" si="21"/>
        <v>0</v>
      </c>
      <c r="M202" s="258"/>
    </row>
    <row r="203" spans="1:13" ht="16.5" customHeight="1">
      <c r="A203" s="148" t="s">
        <v>377</v>
      </c>
      <c r="B203" s="148" t="s">
        <v>302</v>
      </c>
      <c r="C203" s="148" t="s">
        <v>305</v>
      </c>
      <c r="D203" s="161" t="s">
        <v>245</v>
      </c>
      <c r="E203" s="156" t="s">
        <v>396</v>
      </c>
      <c r="F203" s="157" t="s">
        <v>753</v>
      </c>
      <c r="G203" s="158" t="s">
        <v>200</v>
      </c>
      <c r="H203" s="159">
        <v>180000</v>
      </c>
      <c r="I203" s="215">
        <f t="shared" si="22"/>
        <v>180000</v>
      </c>
      <c r="J203" s="166">
        <v>79687.399999999994</v>
      </c>
      <c r="K203" s="159">
        <f t="shared" si="18"/>
        <v>44.270777777777774</v>
      </c>
      <c r="L203" s="160">
        <f t="shared" si="21"/>
        <v>4.2064735357549583E-3</v>
      </c>
      <c r="M203" s="258" t="s">
        <v>940</v>
      </c>
    </row>
    <row r="204" spans="1:13" ht="16.5" customHeight="1">
      <c r="A204" s="148" t="s">
        <v>377</v>
      </c>
      <c r="B204" s="148" t="s">
        <v>302</v>
      </c>
      <c r="C204" s="148" t="s">
        <v>305</v>
      </c>
      <c r="D204" s="161" t="s">
        <v>245</v>
      </c>
      <c r="E204" s="156" t="s">
        <v>396</v>
      </c>
      <c r="F204" s="157" t="s">
        <v>769</v>
      </c>
      <c r="G204" s="158" t="s">
        <v>200</v>
      </c>
      <c r="H204" s="159">
        <v>300000</v>
      </c>
      <c r="I204" s="215">
        <f t="shared" si="22"/>
        <v>300000</v>
      </c>
      <c r="J204" s="166">
        <v>200000</v>
      </c>
      <c r="K204" s="159">
        <f t="shared" si="18"/>
        <v>66.666666666666657</v>
      </c>
      <c r="L204" s="160">
        <f t="shared" si="21"/>
        <v>1.0557437024560867E-2</v>
      </c>
      <c r="M204" s="258"/>
    </row>
    <row r="205" spans="1:13" ht="16.5" customHeight="1">
      <c r="A205" s="148" t="s">
        <v>377</v>
      </c>
      <c r="B205" s="148" t="s">
        <v>302</v>
      </c>
      <c r="C205" s="148" t="s">
        <v>305</v>
      </c>
      <c r="D205" s="161" t="s">
        <v>245</v>
      </c>
      <c r="E205" s="156" t="s">
        <v>396</v>
      </c>
      <c r="F205" s="157" t="s">
        <v>770</v>
      </c>
      <c r="G205" s="158" t="s">
        <v>200</v>
      </c>
      <c r="H205" s="159">
        <v>0</v>
      </c>
      <c r="I205" s="215">
        <f t="shared" si="22"/>
        <v>0</v>
      </c>
      <c r="J205" s="166">
        <v>0</v>
      </c>
      <c r="K205" s="159" t="e">
        <f>J205/H205*100</f>
        <v>#DIV/0!</v>
      </c>
      <c r="L205" s="160">
        <f t="shared" si="21"/>
        <v>0</v>
      </c>
      <c r="M205" s="258"/>
    </row>
    <row r="206" spans="1:13" ht="16.5" customHeight="1">
      <c r="A206" s="148" t="s">
        <v>377</v>
      </c>
      <c r="B206" s="148" t="s">
        <v>302</v>
      </c>
      <c r="C206" s="148" t="s">
        <v>305</v>
      </c>
      <c r="D206" s="161" t="s">
        <v>245</v>
      </c>
      <c r="E206" s="156" t="s">
        <v>396</v>
      </c>
      <c r="F206" s="157" t="s">
        <v>754</v>
      </c>
      <c r="G206" s="158" t="s">
        <v>200</v>
      </c>
      <c r="H206" s="159">
        <v>50000</v>
      </c>
      <c r="I206" s="215">
        <f t="shared" si="22"/>
        <v>50000</v>
      </c>
      <c r="J206" s="166">
        <v>50000</v>
      </c>
      <c r="K206" s="159">
        <f t="shared" si="18"/>
        <v>100</v>
      </c>
      <c r="L206" s="160">
        <f t="shared" si="21"/>
        <v>2.6393592561402167E-3</v>
      </c>
      <c r="M206" s="258"/>
    </row>
    <row r="207" spans="1:13" ht="16.5" customHeight="1">
      <c r="A207" s="148" t="s">
        <v>377</v>
      </c>
      <c r="B207" s="148" t="s">
        <v>302</v>
      </c>
      <c r="C207" s="148" t="s">
        <v>305</v>
      </c>
      <c r="D207" s="161" t="s">
        <v>245</v>
      </c>
      <c r="E207" s="156" t="s">
        <v>396</v>
      </c>
      <c r="F207" s="157" t="s">
        <v>757</v>
      </c>
      <c r="G207" s="158" t="s">
        <v>200</v>
      </c>
      <c r="H207" s="159">
        <v>100000</v>
      </c>
      <c r="I207" s="215">
        <f t="shared" si="22"/>
        <v>100000</v>
      </c>
      <c r="J207" s="166">
        <v>100000</v>
      </c>
      <c r="K207" s="159">
        <f t="shared" si="18"/>
        <v>100</v>
      </c>
      <c r="L207" s="160">
        <f t="shared" si="21"/>
        <v>5.2787185122804333E-3</v>
      </c>
      <c r="M207" s="258"/>
    </row>
    <row r="208" spans="1:13" ht="14.25" customHeight="1">
      <c r="A208" s="148" t="s">
        <v>377</v>
      </c>
      <c r="B208" s="148" t="s">
        <v>302</v>
      </c>
      <c r="C208" s="148" t="s">
        <v>305</v>
      </c>
      <c r="D208" s="161" t="s">
        <v>397</v>
      </c>
      <c r="E208" s="156">
        <v>821213</v>
      </c>
      <c r="F208" s="157" t="s">
        <v>753</v>
      </c>
      <c r="G208" s="158" t="s">
        <v>809</v>
      </c>
      <c r="H208" s="159">
        <v>140000</v>
      </c>
      <c r="I208" s="215">
        <f t="shared" si="22"/>
        <v>140000</v>
      </c>
      <c r="J208" s="166">
        <v>0</v>
      </c>
      <c r="K208" s="159">
        <f t="shared" si="18"/>
        <v>0</v>
      </c>
      <c r="L208" s="160">
        <f t="shared" si="21"/>
        <v>0</v>
      </c>
      <c r="M208" s="258"/>
    </row>
    <row r="209" spans="1:13" ht="14.25" customHeight="1">
      <c r="A209" s="148" t="s">
        <v>377</v>
      </c>
      <c r="B209" s="148" t="s">
        <v>302</v>
      </c>
      <c r="C209" s="148" t="s">
        <v>305</v>
      </c>
      <c r="D209" s="161" t="s">
        <v>397</v>
      </c>
      <c r="E209" s="156">
        <v>821213</v>
      </c>
      <c r="F209" s="157" t="s">
        <v>769</v>
      </c>
      <c r="G209" s="158" t="s">
        <v>809</v>
      </c>
      <c r="H209" s="159">
        <v>70000</v>
      </c>
      <c r="I209" s="215">
        <f t="shared" si="22"/>
        <v>70000</v>
      </c>
      <c r="J209" s="166">
        <v>0</v>
      </c>
      <c r="K209" s="159">
        <f t="shared" si="18"/>
        <v>0</v>
      </c>
      <c r="L209" s="160">
        <f t="shared" si="21"/>
        <v>0</v>
      </c>
      <c r="M209" s="258"/>
    </row>
    <row r="210" spans="1:13" ht="17.25" customHeight="1">
      <c r="A210" s="148" t="s">
        <v>377</v>
      </c>
      <c r="B210" s="148" t="s">
        <v>302</v>
      </c>
      <c r="C210" s="148" t="s">
        <v>305</v>
      </c>
      <c r="D210" s="161" t="s">
        <v>400</v>
      </c>
      <c r="E210" s="156">
        <v>821224</v>
      </c>
      <c r="F210" s="157" t="s">
        <v>753</v>
      </c>
      <c r="G210" s="158" t="s">
        <v>401</v>
      </c>
      <c r="H210" s="177">
        <v>1129200</v>
      </c>
      <c r="I210" s="215">
        <f t="shared" si="22"/>
        <v>1129200</v>
      </c>
      <c r="J210" s="178">
        <v>552724.46</v>
      </c>
      <c r="K210" s="159">
        <f t="shared" si="18"/>
        <v>48.948322706340768</v>
      </c>
      <c r="L210" s="160">
        <f t="shared" si="21"/>
        <v>2.917676839192206E-2</v>
      </c>
      <c r="M210" s="258"/>
    </row>
    <row r="211" spans="1:13" ht="17.25" customHeight="1">
      <c r="A211" s="148" t="s">
        <v>377</v>
      </c>
      <c r="B211" s="148" t="s">
        <v>302</v>
      </c>
      <c r="C211" s="148" t="s">
        <v>305</v>
      </c>
      <c r="D211" s="161" t="s">
        <v>400</v>
      </c>
      <c r="E211" s="156">
        <v>821224</v>
      </c>
      <c r="F211" s="157" t="s">
        <v>773</v>
      </c>
      <c r="G211" s="158" t="s">
        <v>401</v>
      </c>
      <c r="H211" s="177">
        <v>900000</v>
      </c>
      <c r="I211" s="215">
        <f t="shared" si="22"/>
        <v>900000</v>
      </c>
      <c r="J211" s="178">
        <v>218816.22</v>
      </c>
      <c r="K211" s="159">
        <f t="shared" si="18"/>
        <v>24.312913333333334</v>
      </c>
      <c r="L211" s="160">
        <f t="shared" si="21"/>
        <v>1.1550692313012281E-2</v>
      </c>
      <c r="M211" s="258"/>
    </row>
    <row r="212" spans="1:13" ht="17.25" customHeight="1">
      <c r="A212" s="148" t="s">
        <v>377</v>
      </c>
      <c r="B212" s="148" t="s">
        <v>302</v>
      </c>
      <c r="C212" s="148" t="s">
        <v>305</v>
      </c>
      <c r="D212" s="161" t="s">
        <v>400</v>
      </c>
      <c r="E212" s="156">
        <v>821224</v>
      </c>
      <c r="F212" s="157" t="s">
        <v>757</v>
      </c>
      <c r="G212" s="158" t="s">
        <v>401</v>
      </c>
      <c r="H212" s="177">
        <v>144079</v>
      </c>
      <c r="I212" s="215">
        <f t="shared" si="22"/>
        <v>144079</v>
      </c>
      <c r="J212" s="178">
        <v>164799.72</v>
      </c>
      <c r="K212" s="159">
        <f t="shared" si="18"/>
        <v>114.38149903872181</v>
      </c>
      <c r="L212" s="160">
        <f t="shared" si="21"/>
        <v>8.6993133278263201E-3</v>
      </c>
      <c r="M212" s="258"/>
    </row>
    <row r="213" spans="1:13" ht="17.25" customHeight="1">
      <c r="A213" s="148" t="s">
        <v>377</v>
      </c>
      <c r="B213" s="148" t="s">
        <v>302</v>
      </c>
      <c r="C213" s="148" t="s">
        <v>305</v>
      </c>
      <c r="D213" s="161" t="s">
        <v>400</v>
      </c>
      <c r="E213" s="156">
        <v>821224</v>
      </c>
      <c r="F213" s="157" t="s">
        <v>769</v>
      </c>
      <c r="G213" s="158" t="s">
        <v>401</v>
      </c>
      <c r="H213" s="177">
        <v>1000000</v>
      </c>
      <c r="I213" s="215">
        <f t="shared" si="22"/>
        <v>1000000</v>
      </c>
      <c r="J213" s="178">
        <v>363569.56</v>
      </c>
      <c r="K213" s="159">
        <f t="shared" si="18"/>
        <v>36.356956000000004</v>
      </c>
      <c r="L213" s="160">
        <f t="shared" si="21"/>
        <v>1.919181366873652E-2</v>
      </c>
      <c r="M213" s="258"/>
    </row>
    <row r="214" spans="1:13" ht="17.25" customHeight="1">
      <c r="A214" s="148" t="s">
        <v>377</v>
      </c>
      <c r="B214" s="148" t="s">
        <v>302</v>
      </c>
      <c r="C214" s="148" t="s">
        <v>305</v>
      </c>
      <c r="D214" s="161" t="s">
        <v>400</v>
      </c>
      <c r="E214" s="156">
        <v>821224</v>
      </c>
      <c r="F214" s="157" t="s">
        <v>770</v>
      </c>
      <c r="G214" s="158" t="s">
        <v>401</v>
      </c>
      <c r="H214" s="177">
        <v>300000</v>
      </c>
      <c r="I214" s="215">
        <f t="shared" si="22"/>
        <v>300000</v>
      </c>
      <c r="J214" s="178">
        <v>115696.13</v>
      </c>
      <c r="K214" s="159">
        <f t="shared" si="18"/>
        <v>38.565376666666666</v>
      </c>
      <c r="L214" s="160">
        <f t="shared" si="21"/>
        <v>6.1072730323020368E-3</v>
      </c>
      <c r="M214" s="258"/>
    </row>
    <row r="215" spans="1:13" ht="18" customHeight="1">
      <c r="A215" s="148" t="s">
        <v>377</v>
      </c>
      <c r="B215" s="148" t="s">
        <v>302</v>
      </c>
      <c r="C215" s="148" t="s">
        <v>305</v>
      </c>
      <c r="D215" s="161" t="s">
        <v>328</v>
      </c>
      <c r="E215" s="156">
        <v>821612</v>
      </c>
      <c r="F215" s="157" t="s">
        <v>753</v>
      </c>
      <c r="G215" s="158" t="s">
        <v>209</v>
      </c>
      <c r="H215" s="159">
        <v>1083000</v>
      </c>
      <c r="I215" s="215">
        <f t="shared" si="22"/>
        <v>1083000</v>
      </c>
      <c r="J215" s="166">
        <v>202770.92</v>
      </c>
      <c r="K215" s="159">
        <f t="shared" si="18"/>
        <v>18.723076638965839</v>
      </c>
      <c r="L215" s="160">
        <f t="shared" si="21"/>
        <v>1.0703706091561349E-2</v>
      </c>
      <c r="M215" s="258"/>
    </row>
    <row r="216" spans="1:13" ht="18" customHeight="1">
      <c r="A216" s="148" t="s">
        <v>377</v>
      </c>
      <c r="B216" s="148" t="s">
        <v>302</v>
      </c>
      <c r="C216" s="148" t="s">
        <v>305</v>
      </c>
      <c r="D216" s="161" t="s">
        <v>328</v>
      </c>
      <c r="E216" s="156">
        <v>821612</v>
      </c>
      <c r="F216" s="179" t="s">
        <v>754</v>
      </c>
      <c r="G216" s="158" t="s">
        <v>209</v>
      </c>
      <c r="H216" s="177">
        <v>1092000</v>
      </c>
      <c r="I216" s="215">
        <f t="shared" si="22"/>
        <v>1092000</v>
      </c>
      <c r="J216" s="178">
        <v>1091903.96</v>
      </c>
      <c r="K216" s="159">
        <f t="shared" si="18"/>
        <v>99.991205128205124</v>
      </c>
      <c r="L216" s="160">
        <f t="shared" si="21"/>
        <v>5.7638536472843137E-2</v>
      </c>
      <c r="M216" s="258"/>
    </row>
    <row r="217" spans="1:13" ht="18" customHeight="1">
      <c r="A217" s="148" t="s">
        <v>377</v>
      </c>
      <c r="B217" s="148" t="s">
        <v>302</v>
      </c>
      <c r="C217" s="148" t="s">
        <v>305</v>
      </c>
      <c r="D217" s="161" t="s">
        <v>328</v>
      </c>
      <c r="E217" s="156">
        <v>821612</v>
      </c>
      <c r="F217" s="157" t="s">
        <v>757</v>
      </c>
      <c r="G217" s="158" t="s">
        <v>209</v>
      </c>
      <c r="H217" s="177">
        <v>120800</v>
      </c>
      <c r="I217" s="215">
        <f t="shared" si="22"/>
        <v>120800</v>
      </c>
      <c r="J217" s="178">
        <v>72931.17</v>
      </c>
      <c r="K217" s="159">
        <f t="shared" si="18"/>
        <v>60.373485099337742</v>
      </c>
      <c r="L217" s="160">
        <f t="shared" si="21"/>
        <v>3.8498311720127137E-3</v>
      </c>
      <c r="M217" s="258"/>
    </row>
    <row r="218" spans="1:13" ht="18" customHeight="1">
      <c r="A218" s="148" t="s">
        <v>377</v>
      </c>
      <c r="B218" s="148" t="s">
        <v>302</v>
      </c>
      <c r="C218" s="148" t="s">
        <v>305</v>
      </c>
      <c r="D218" s="161" t="s">
        <v>328</v>
      </c>
      <c r="E218" s="156">
        <v>821612</v>
      </c>
      <c r="F218" s="157" t="s">
        <v>769</v>
      </c>
      <c r="G218" s="158" t="s">
        <v>209</v>
      </c>
      <c r="H218" s="177">
        <v>1100000</v>
      </c>
      <c r="I218" s="215">
        <f t="shared" si="22"/>
        <v>1100000</v>
      </c>
      <c r="J218" s="178">
        <v>722055.53</v>
      </c>
      <c r="K218" s="159">
        <f t="shared" ref="K218:K223" si="23">J218/H218*100</f>
        <v>65.641411818181822</v>
      </c>
      <c r="L218" s="160">
        <f t="shared" si="21"/>
        <v>3.8115278931054604E-2</v>
      </c>
      <c r="M218" s="258"/>
    </row>
    <row r="219" spans="1:13" ht="18" customHeight="1">
      <c r="A219" s="148" t="s">
        <v>377</v>
      </c>
      <c r="B219" s="148" t="s">
        <v>302</v>
      </c>
      <c r="C219" s="148" t="s">
        <v>305</v>
      </c>
      <c r="D219" s="161" t="s">
        <v>328</v>
      </c>
      <c r="E219" s="156">
        <v>821612</v>
      </c>
      <c r="F219" s="157" t="s">
        <v>767</v>
      </c>
      <c r="G219" s="158" t="s">
        <v>209</v>
      </c>
      <c r="H219" s="177">
        <v>30000</v>
      </c>
      <c r="I219" s="215">
        <f t="shared" si="22"/>
        <v>30000</v>
      </c>
      <c r="J219" s="178">
        <v>5000</v>
      </c>
      <c r="K219" s="159">
        <f t="shared" si="23"/>
        <v>16.666666666666664</v>
      </c>
      <c r="L219" s="160">
        <f t="shared" si="21"/>
        <v>2.6393592561402165E-4</v>
      </c>
      <c r="M219" s="258"/>
    </row>
    <row r="220" spans="1:13" ht="18" customHeight="1">
      <c r="A220" s="148" t="s">
        <v>377</v>
      </c>
      <c r="B220" s="148" t="s">
        <v>302</v>
      </c>
      <c r="C220" s="148" t="s">
        <v>305</v>
      </c>
      <c r="D220" s="161" t="s">
        <v>328</v>
      </c>
      <c r="E220" s="156">
        <v>821629</v>
      </c>
      <c r="F220" s="157" t="s">
        <v>753</v>
      </c>
      <c r="G220" s="158" t="s">
        <v>641</v>
      </c>
      <c r="H220" s="159">
        <v>10000</v>
      </c>
      <c r="I220" s="215">
        <f t="shared" si="22"/>
        <v>10000</v>
      </c>
      <c r="J220" s="166">
        <v>2340</v>
      </c>
      <c r="K220" s="159">
        <f t="shared" si="23"/>
        <v>23.400000000000002</v>
      </c>
      <c r="L220" s="160">
        <f t="shared" si="21"/>
        <v>1.2352201318736213E-4</v>
      </c>
      <c r="M220" s="258"/>
    </row>
    <row r="221" spans="1:13" ht="18" customHeight="1">
      <c r="A221" s="148"/>
      <c r="B221" s="148"/>
      <c r="C221" s="148"/>
      <c r="D221" s="161"/>
      <c r="E221" s="180">
        <v>823000</v>
      </c>
      <c r="F221" s="157"/>
      <c r="G221" s="151" t="s">
        <v>704</v>
      </c>
      <c r="H221" s="159"/>
      <c r="I221" s="166"/>
      <c r="J221" s="166"/>
      <c r="K221" s="159"/>
      <c r="L221" s="160"/>
      <c r="M221" s="258"/>
    </row>
    <row r="222" spans="1:13" ht="18" customHeight="1">
      <c r="A222" s="148" t="s">
        <v>377</v>
      </c>
      <c r="B222" s="148" t="s">
        <v>302</v>
      </c>
      <c r="C222" s="148" t="s">
        <v>305</v>
      </c>
      <c r="D222" s="161" t="s">
        <v>438</v>
      </c>
      <c r="E222" s="156">
        <v>823331</v>
      </c>
      <c r="F222" s="157" t="s">
        <v>753</v>
      </c>
      <c r="G222" s="158" t="s">
        <v>856</v>
      </c>
      <c r="H222" s="159">
        <v>263000</v>
      </c>
      <c r="I222" s="215">
        <f>H222/12*12</f>
        <v>263000</v>
      </c>
      <c r="J222" s="166">
        <v>262313.84999999998</v>
      </c>
      <c r="K222" s="159">
        <f t="shared" si="23"/>
        <v>99.739106463878315</v>
      </c>
      <c r="L222" s="160">
        <f>J222/J$523</f>
        <v>1.3846809760225526E-2</v>
      </c>
    </row>
    <row r="223" spans="1:13" ht="18" customHeight="1">
      <c r="A223" s="148"/>
      <c r="B223" s="148"/>
      <c r="C223" s="148"/>
      <c r="D223" s="161"/>
      <c r="E223" s="156"/>
      <c r="F223" s="157"/>
      <c r="G223" s="151" t="s">
        <v>402</v>
      </c>
      <c r="H223" s="154">
        <f>SUM(H159:H222)</f>
        <v>10208679</v>
      </c>
      <c r="I223" s="154">
        <f>SUM(I159:I222)</f>
        <v>10208679</v>
      </c>
      <c r="J223" s="154">
        <f>SUM(J159:J222)</f>
        <v>5649543.7800000003</v>
      </c>
      <c r="K223" s="171">
        <f t="shared" si="23"/>
        <v>55.340595781295512</v>
      </c>
      <c r="L223" s="216">
        <f>J223/J$523</f>
        <v>0.2982235133742478</v>
      </c>
      <c r="M223" s="258"/>
    </row>
    <row r="224" spans="1:13" ht="22.5">
      <c r="A224" s="147" t="s">
        <v>403</v>
      </c>
      <c r="B224" s="148" t="s">
        <v>404</v>
      </c>
      <c r="C224" s="140"/>
      <c r="D224" s="161" t="s">
        <v>303</v>
      </c>
      <c r="E224" s="150"/>
      <c r="F224" s="162"/>
      <c r="G224" s="151" t="s">
        <v>651</v>
      </c>
      <c r="H224" s="159"/>
      <c r="I224" s="166"/>
      <c r="J224" s="166"/>
      <c r="K224" s="159"/>
      <c r="L224" s="160"/>
      <c r="M224" s="258"/>
    </row>
    <row r="225" spans="1:13" ht="22.5">
      <c r="A225" s="140"/>
      <c r="B225" s="140"/>
      <c r="C225" s="140"/>
      <c r="D225" s="155" t="s">
        <v>303</v>
      </c>
      <c r="E225" s="150">
        <v>610000</v>
      </c>
      <c r="F225" s="155"/>
      <c r="G225" s="151" t="s">
        <v>304</v>
      </c>
      <c r="H225" s="159"/>
      <c r="I225" s="166"/>
      <c r="J225" s="166"/>
      <c r="K225" s="159"/>
      <c r="L225" s="160"/>
      <c r="M225" s="258"/>
    </row>
    <row r="226" spans="1:13" ht="17.25" customHeight="1">
      <c r="A226" s="148" t="s">
        <v>405</v>
      </c>
      <c r="B226" s="148" t="s">
        <v>302</v>
      </c>
      <c r="C226" s="148" t="s">
        <v>305</v>
      </c>
      <c r="D226" s="155" t="s">
        <v>303</v>
      </c>
      <c r="E226" s="156">
        <v>611110</v>
      </c>
      <c r="F226" s="157" t="s">
        <v>753</v>
      </c>
      <c r="G226" s="158" t="s">
        <v>326</v>
      </c>
      <c r="H226" s="159">
        <v>311300</v>
      </c>
      <c r="I226" s="215">
        <f>H226/12*12</f>
        <v>311300</v>
      </c>
      <c r="J226" s="121">
        <v>284331.09999999998</v>
      </c>
      <c r="K226" s="159">
        <f t="shared" ref="K226:K249" si="24">J226/H226*100</f>
        <v>91.336684869900409</v>
      </c>
      <c r="L226" s="160">
        <f t="shared" ref="L226:L249" si="25">J226/J$523</f>
        <v>1.500903841187059E-2</v>
      </c>
      <c r="M226" s="258"/>
    </row>
    <row r="227" spans="1:13" ht="15.75" customHeight="1">
      <c r="A227" s="148" t="s">
        <v>405</v>
      </c>
      <c r="B227" s="148" t="s">
        <v>302</v>
      </c>
      <c r="C227" s="148" t="s">
        <v>305</v>
      </c>
      <c r="D227" s="155" t="s">
        <v>303</v>
      </c>
      <c r="E227" s="156">
        <v>611131</v>
      </c>
      <c r="F227" s="157" t="s">
        <v>753</v>
      </c>
      <c r="G227" s="158" t="s">
        <v>93</v>
      </c>
      <c r="H227" s="159">
        <v>76600</v>
      </c>
      <c r="I227" s="215">
        <f t="shared" ref="I227:I248" si="26">H227/12*12</f>
        <v>76600</v>
      </c>
      <c r="J227" s="121">
        <v>67258.77</v>
      </c>
      <c r="K227" s="159">
        <f t="shared" si="24"/>
        <v>87.805182767624018</v>
      </c>
      <c r="L227" s="160">
        <f t="shared" si="25"/>
        <v>3.5504011431221187E-3</v>
      </c>
    </row>
    <row r="228" spans="1:13" ht="16.5" customHeight="1">
      <c r="A228" s="148" t="s">
        <v>405</v>
      </c>
      <c r="B228" s="148" t="s">
        <v>302</v>
      </c>
      <c r="C228" s="148" t="s">
        <v>305</v>
      </c>
      <c r="D228" s="155" t="s">
        <v>303</v>
      </c>
      <c r="E228" s="156">
        <v>611132</v>
      </c>
      <c r="F228" s="157" t="s">
        <v>753</v>
      </c>
      <c r="G228" s="158" t="s">
        <v>94</v>
      </c>
      <c r="H228" s="159">
        <v>56400</v>
      </c>
      <c r="I228" s="215">
        <f t="shared" si="26"/>
        <v>56400</v>
      </c>
      <c r="J228" s="121">
        <v>49455.01</v>
      </c>
      <c r="K228" s="159">
        <f t="shared" si="24"/>
        <v>87.686187943262411</v>
      </c>
      <c r="L228" s="160">
        <f t="shared" si="25"/>
        <v>2.6105907681201398E-3</v>
      </c>
      <c r="M228" s="258"/>
    </row>
    <row r="229" spans="1:13" ht="14.25" customHeight="1">
      <c r="A229" s="148" t="s">
        <v>405</v>
      </c>
      <c r="B229" s="148" t="s">
        <v>302</v>
      </c>
      <c r="C229" s="148" t="s">
        <v>305</v>
      </c>
      <c r="D229" s="155" t="s">
        <v>303</v>
      </c>
      <c r="E229" s="156">
        <v>611133</v>
      </c>
      <c r="F229" s="157" t="s">
        <v>753</v>
      </c>
      <c r="G229" s="158" t="s">
        <v>95</v>
      </c>
      <c r="H229" s="159">
        <v>6800</v>
      </c>
      <c r="I229" s="215">
        <f t="shared" si="26"/>
        <v>6800</v>
      </c>
      <c r="J229" s="121">
        <v>5934.61</v>
      </c>
      <c r="K229" s="159">
        <f t="shared" si="24"/>
        <v>87.273676470588242</v>
      </c>
      <c r="L229" s="160">
        <f t="shared" si="25"/>
        <v>3.1327135670164582E-4</v>
      </c>
    </row>
    <row r="230" spans="1:13" ht="15.75" customHeight="1">
      <c r="A230" s="148" t="s">
        <v>405</v>
      </c>
      <c r="B230" s="148" t="s">
        <v>302</v>
      </c>
      <c r="C230" s="148" t="s">
        <v>305</v>
      </c>
      <c r="D230" s="155" t="s">
        <v>303</v>
      </c>
      <c r="E230" s="156">
        <v>611211</v>
      </c>
      <c r="F230" s="157" t="s">
        <v>753</v>
      </c>
      <c r="G230" s="158" t="s">
        <v>97</v>
      </c>
      <c r="H230" s="159">
        <v>3000</v>
      </c>
      <c r="I230" s="215">
        <f t="shared" si="26"/>
        <v>3000</v>
      </c>
      <c r="J230" s="121">
        <v>2263.4</v>
      </c>
      <c r="K230" s="159">
        <f t="shared" si="24"/>
        <v>75.446666666666673</v>
      </c>
      <c r="L230" s="160">
        <f t="shared" si="25"/>
        <v>1.1947851480695534E-4</v>
      </c>
      <c r="M230" s="258"/>
    </row>
    <row r="231" spans="1:13" ht="15" customHeight="1">
      <c r="A231" s="148" t="s">
        <v>405</v>
      </c>
      <c r="B231" s="148" t="s">
        <v>302</v>
      </c>
      <c r="C231" s="148" t="s">
        <v>305</v>
      </c>
      <c r="D231" s="155" t="s">
        <v>303</v>
      </c>
      <c r="E231" s="156">
        <v>611221</v>
      </c>
      <c r="F231" s="157" t="s">
        <v>753</v>
      </c>
      <c r="G231" s="158" t="s">
        <v>98</v>
      </c>
      <c r="H231" s="159">
        <v>27300</v>
      </c>
      <c r="I231" s="215">
        <f t="shared" si="26"/>
        <v>27300</v>
      </c>
      <c r="J231" s="121">
        <v>25992.93</v>
      </c>
      <c r="K231" s="159">
        <f t="shared" si="24"/>
        <v>95.212197802197807</v>
      </c>
      <c r="L231" s="160">
        <f t="shared" si="25"/>
        <v>1.3720936077940946E-3</v>
      </c>
      <c r="M231" s="258"/>
    </row>
    <row r="232" spans="1:13" ht="15.75" customHeight="1">
      <c r="A232" s="148" t="s">
        <v>405</v>
      </c>
      <c r="B232" s="148" t="s">
        <v>302</v>
      </c>
      <c r="C232" s="148" t="s">
        <v>305</v>
      </c>
      <c r="D232" s="155" t="s">
        <v>303</v>
      </c>
      <c r="E232" s="156">
        <v>611224</v>
      </c>
      <c r="F232" s="157" t="s">
        <v>753</v>
      </c>
      <c r="G232" s="158" t="s">
        <v>99</v>
      </c>
      <c r="H232" s="159">
        <v>6160</v>
      </c>
      <c r="I232" s="215">
        <f t="shared" si="26"/>
        <v>6160</v>
      </c>
      <c r="J232" s="121">
        <v>6021</v>
      </c>
      <c r="K232" s="159">
        <f t="shared" si="24"/>
        <v>97.743506493506487</v>
      </c>
      <c r="L232" s="160">
        <f t="shared" si="25"/>
        <v>3.1783164162440489E-4</v>
      </c>
      <c r="M232" s="258"/>
    </row>
    <row r="233" spans="1:13" ht="15" customHeight="1">
      <c r="A233" s="148" t="s">
        <v>405</v>
      </c>
      <c r="B233" s="148" t="s">
        <v>302</v>
      </c>
      <c r="C233" s="148" t="s">
        <v>305</v>
      </c>
      <c r="D233" s="155" t="s">
        <v>303</v>
      </c>
      <c r="E233" s="156">
        <v>612111</v>
      </c>
      <c r="F233" s="157" t="s">
        <v>753</v>
      </c>
      <c r="G233" s="158" t="s">
        <v>105</v>
      </c>
      <c r="H233" s="159">
        <v>27000</v>
      </c>
      <c r="I233" s="215">
        <f t="shared" si="26"/>
        <v>27000</v>
      </c>
      <c r="J233" s="121">
        <v>23738.43</v>
      </c>
      <c r="K233" s="159">
        <f t="shared" si="24"/>
        <v>87.920111111111112</v>
      </c>
      <c r="L233" s="160">
        <f t="shared" si="25"/>
        <v>1.2530848989347322E-3</v>
      </c>
      <c r="M233" s="258"/>
    </row>
    <row r="234" spans="1:13" ht="15.75" customHeight="1">
      <c r="A234" s="148" t="s">
        <v>405</v>
      </c>
      <c r="B234" s="148" t="s">
        <v>302</v>
      </c>
      <c r="C234" s="148" t="s">
        <v>305</v>
      </c>
      <c r="D234" s="155" t="s">
        <v>303</v>
      </c>
      <c r="E234" s="156">
        <v>612112</v>
      </c>
      <c r="F234" s="157" t="s">
        <v>753</v>
      </c>
      <c r="G234" s="158" t="s">
        <v>106</v>
      </c>
      <c r="H234" s="159">
        <v>18000</v>
      </c>
      <c r="I234" s="215">
        <f t="shared" si="26"/>
        <v>18000</v>
      </c>
      <c r="J234" s="121">
        <v>15825.52</v>
      </c>
      <c r="K234" s="159">
        <f t="shared" si="24"/>
        <v>87.919555555555561</v>
      </c>
      <c r="L234" s="160">
        <f t="shared" si="25"/>
        <v>8.3538465390464245E-4</v>
      </c>
      <c r="M234" s="258"/>
    </row>
    <row r="235" spans="1:13" ht="16.5" customHeight="1">
      <c r="A235" s="148" t="s">
        <v>405</v>
      </c>
      <c r="B235" s="148" t="s">
        <v>302</v>
      </c>
      <c r="C235" s="148" t="s">
        <v>305</v>
      </c>
      <c r="D235" s="155" t="s">
        <v>303</v>
      </c>
      <c r="E235" s="156">
        <v>612113</v>
      </c>
      <c r="F235" s="157" t="s">
        <v>753</v>
      </c>
      <c r="G235" s="158" t="s">
        <v>107</v>
      </c>
      <c r="H235" s="159">
        <v>2300</v>
      </c>
      <c r="I235" s="215">
        <f t="shared" si="26"/>
        <v>2300</v>
      </c>
      <c r="J235" s="121">
        <v>1978.29</v>
      </c>
      <c r="K235" s="159">
        <f t="shared" si="24"/>
        <v>86.012608695652176</v>
      </c>
      <c r="L235" s="160">
        <f t="shared" si="25"/>
        <v>1.0442836045659259E-4</v>
      </c>
      <c r="M235" s="258" t="s">
        <v>941</v>
      </c>
    </row>
    <row r="236" spans="1:13" ht="13.5" customHeight="1">
      <c r="A236" s="148" t="s">
        <v>405</v>
      </c>
      <c r="B236" s="148" t="s">
        <v>302</v>
      </c>
      <c r="C236" s="148" t="s">
        <v>305</v>
      </c>
      <c r="D236" s="155" t="s">
        <v>303</v>
      </c>
      <c r="E236" s="156">
        <v>613114</v>
      </c>
      <c r="F236" s="157" t="s">
        <v>753</v>
      </c>
      <c r="G236" s="158" t="s">
        <v>112</v>
      </c>
      <c r="H236" s="159">
        <v>2000</v>
      </c>
      <c r="I236" s="215">
        <f t="shared" si="26"/>
        <v>2000</v>
      </c>
      <c r="J236" s="121">
        <v>187</v>
      </c>
      <c r="K236" s="159">
        <f t="shared" si="24"/>
        <v>9.35</v>
      </c>
      <c r="L236" s="160">
        <f t="shared" si="25"/>
        <v>9.8712036179644109E-6</v>
      </c>
      <c r="M236" s="258"/>
    </row>
    <row r="237" spans="1:13" ht="15.75" customHeight="1">
      <c r="A237" s="148" t="s">
        <v>405</v>
      </c>
      <c r="B237" s="148" t="s">
        <v>302</v>
      </c>
      <c r="C237" s="148" t="s">
        <v>305</v>
      </c>
      <c r="D237" s="155" t="s">
        <v>303</v>
      </c>
      <c r="E237" s="156">
        <v>613110</v>
      </c>
      <c r="F237" s="157" t="s">
        <v>753</v>
      </c>
      <c r="G237" s="158" t="s">
        <v>689</v>
      </c>
      <c r="H237" s="159">
        <v>9000</v>
      </c>
      <c r="I237" s="215">
        <f t="shared" si="26"/>
        <v>9000</v>
      </c>
      <c r="J237" s="121">
        <v>6335.06</v>
      </c>
      <c r="K237" s="159">
        <f t="shared" si="24"/>
        <v>70.38955555555556</v>
      </c>
      <c r="L237" s="160">
        <f t="shared" si="25"/>
        <v>3.3440998498407285E-4</v>
      </c>
      <c r="M237" s="258"/>
    </row>
    <row r="238" spans="1:13" ht="16.5" customHeight="1">
      <c r="A238" s="148" t="s">
        <v>405</v>
      </c>
      <c r="B238" s="148" t="s">
        <v>302</v>
      </c>
      <c r="C238" s="148" t="s">
        <v>305</v>
      </c>
      <c r="D238" s="155" t="s">
        <v>303</v>
      </c>
      <c r="E238" s="156">
        <v>613120</v>
      </c>
      <c r="F238" s="157" t="s">
        <v>753</v>
      </c>
      <c r="G238" s="158" t="s">
        <v>690</v>
      </c>
      <c r="H238" s="159">
        <v>8000</v>
      </c>
      <c r="I238" s="215">
        <f t="shared" si="26"/>
        <v>8000</v>
      </c>
      <c r="J238" s="121">
        <v>4726.12</v>
      </c>
      <c r="K238" s="159">
        <f t="shared" si="24"/>
        <v>59.076499999999996</v>
      </c>
      <c r="L238" s="160">
        <f t="shared" si="25"/>
        <v>2.4947857135258804E-4</v>
      </c>
      <c r="M238" s="258"/>
    </row>
    <row r="239" spans="1:13" ht="15" customHeight="1">
      <c r="A239" s="148" t="s">
        <v>405</v>
      </c>
      <c r="B239" s="148" t="s">
        <v>302</v>
      </c>
      <c r="C239" s="148" t="s">
        <v>305</v>
      </c>
      <c r="D239" s="155" t="s">
        <v>303</v>
      </c>
      <c r="E239" s="156">
        <v>613511</v>
      </c>
      <c r="F239" s="157" t="s">
        <v>753</v>
      </c>
      <c r="G239" s="158" t="s">
        <v>136</v>
      </c>
      <c r="H239" s="159">
        <v>7000</v>
      </c>
      <c r="I239" s="215">
        <f t="shared" si="26"/>
        <v>7000</v>
      </c>
      <c r="J239" s="121">
        <v>1380.62</v>
      </c>
      <c r="K239" s="159">
        <f t="shared" si="24"/>
        <v>19.723142857142857</v>
      </c>
      <c r="L239" s="160">
        <f t="shared" si="25"/>
        <v>7.2879043524246115E-5</v>
      </c>
      <c r="M239" s="258"/>
    </row>
    <row r="240" spans="1:13" ht="13.5" customHeight="1">
      <c r="A240" s="148" t="s">
        <v>405</v>
      </c>
      <c r="B240" s="148" t="s">
        <v>302</v>
      </c>
      <c r="C240" s="148" t="s">
        <v>305</v>
      </c>
      <c r="D240" s="155" t="s">
        <v>303</v>
      </c>
      <c r="E240" s="156">
        <v>613512</v>
      </c>
      <c r="F240" s="157" t="s">
        <v>753</v>
      </c>
      <c r="G240" s="158" t="s">
        <v>137</v>
      </c>
      <c r="H240" s="159">
        <v>9000</v>
      </c>
      <c r="I240" s="215">
        <f t="shared" si="26"/>
        <v>9000</v>
      </c>
      <c r="J240" s="121">
        <v>2979.35</v>
      </c>
      <c r="K240" s="159">
        <f t="shared" si="24"/>
        <v>33.103888888888889</v>
      </c>
      <c r="L240" s="160">
        <f t="shared" si="25"/>
        <v>1.572714999956271E-4</v>
      </c>
      <c r="M240" s="258"/>
    </row>
    <row r="241" spans="1:13" ht="15" customHeight="1">
      <c r="A241" s="148" t="s">
        <v>405</v>
      </c>
      <c r="B241" s="148" t="s">
        <v>302</v>
      </c>
      <c r="C241" s="148" t="s">
        <v>305</v>
      </c>
      <c r="D241" s="155" t="s">
        <v>303</v>
      </c>
      <c r="E241" s="156">
        <v>613914</v>
      </c>
      <c r="F241" s="157" t="s">
        <v>753</v>
      </c>
      <c r="G241" s="158" t="s">
        <v>158</v>
      </c>
      <c r="H241" s="159">
        <v>47000</v>
      </c>
      <c r="I241" s="215">
        <f t="shared" si="26"/>
        <v>47000</v>
      </c>
      <c r="J241" s="121">
        <v>45593.99</v>
      </c>
      <c r="K241" s="159">
        <f t="shared" si="24"/>
        <v>97.008489361702118</v>
      </c>
      <c r="L241" s="160">
        <f t="shared" si="25"/>
        <v>2.4067783906172894E-3</v>
      </c>
      <c r="M241" s="258"/>
    </row>
    <row r="242" spans="1:13" ht="15" customHeight="1">
      <c r="A242" s="148" t="s">
        <v>405</v>
      </c>
      <c r="B242" s="148" t="s">
        <v>302</v>
      </c>
      <c r="C242" s="148" t="s">
        <v>305</v>
      </c>
      <c r="D242" s="155" t="s">
        <v>303</v>
      </c>
      <c r="E242" s="156" t="s">
        <v>406</v>
      </c>
      <c r="F242" s="157" t="s">
        <v>753</v>
      </c>
      <c r="G242" s="158" t="s">
        <v>407</v>
      </c>
      <c r="H242" s="159">
        <v>7300</v>
      </c>
      <c r="I242" s="215">
        <f t="shared" si="26"/>
        <v>7300</v>
      </c>
      <c r="J242" s="121">
        <v>6150</v>
      </c>
      <c r="K242" s="159">
        <f t="shared" si="24"/>
        <v>84.246575342465761</v>
      </c>
      <c r="L242" s="160">
        <f t="shared" si="25"/>
        <v>3.2464118850524665E-4</v>
      </c>
      <c r="M242" s="258"/>
    </row>
    <row r="243" spans="1:13" ht="16.5" customHeight="1">
      <c r="A243" s="148" t="s">
        <v>405</v>
      </c>
      <c r="B243" s="148" t="s">
        <v>302</v>
      </c>
      <c r="C243" s="148" t="s">
        <v>305</v>
      </c>
      <c r="D243" s="155" t="s">
        <v>303</v>
      </c>
      <c r="E243" s="156">
        <v>613973</v>
      </c>
      <c r="F243" s="157" t="s">
        <v>753</v>
      </c>
      <c r="G243" s="158" t="s">
        <v>168</v>
      </c>
      <c r="H243" s="159">
        <v>5000</v>
      </c>
      <c r="I243" s="215">
        <f t="shared" si="26"/>
        <v>5000</v>
      </c>
      <c r="J243" s="121">
        <v>630</v>
      </c>
      <c r="K243" s="159">
        <f t="shared" si="24"/>
        <v>12.6</v>
      </c>
      <c r="L243" s="160">
        <f t="shared" si="25"/>
        <v>3.3255926627366728E-5</v>
      </c>
      <c r="M243" s="258"/>
    </row>
    <row r="244" spans="1:13" ht="14.25" customHeight="1">
      <c r="A244" s="148" t="s">
        <v>405</v>
      </c>
      <c r="B244" s="148" t="s">
        <v>302</v>
      </c>
      <c r="C244" s="148" t="s">
        <v>305</v>
      </c>
      <c r="D244" s="155" t="s">
        <v>303</v>
      </c>
      <c r="E244" s="156">
        <v>613983</v>
      </c>
      <c r="F244" s="157" t="s">
        <v>753</v>
      </c>
      <c r="G244" s="158" t="s">
        <v>408</v>
      </c>
      <c r="H244" s="159">
        <v>1500</v>
      </c>
      <c r="I244" s="215">
        <f t="shared" si="26"/>
        <v>1500</v>
      </c>
      <c r="J244" s="121">
        <v>1253.3</v>
      </c>
      <c r="K244" s="159">
        <f t="shared" si="24"/>
        <v>83.553333333333342</v>
      </c>
      <c r="L244" s="160">
        <f t="shared" si="25"/>
        <v>6.6158179114410667E-5</v>
      </c>
      <c r="M244" s="258"/>
    </row>
    <row r="245" spans="1:13" ht="22.5">
      <c r="A245" s="148" t="s">
        <v>405</v>
      </c>
      <c r="B245" s="148" t="s">
        <v>302</v>
      </c>
      <c r="C245" s="148" t="s">
        <v>305</v>
      </c>
      <c r="D245" s="155" t="s">
        <v>303</v>
      </c>
      <c r="E245" s="156" t="s">
        <v>409</v>
      </c>
      <c r="F245" s="157" t="s">
        <v>753</v>
      </c>
      <c r="G245" s="158" t="s">
        <v>410</v>
      </c>
      <c r="H245" s="159">
        <v>13000</v>
      </c>
      <c r="I245" s="215">
        <f t="shared" si="26"/>
        <v>13000</v>
      </c>
      <c r="J245" s="121">
        <v>12794.15</v>
      </c>
      <c r="K245" s="159">
        <f t="shared" si="24"/>
        <v>98.416538461538465</v>
      </c>
      <c r="L245" s="160">
        <f t="shared" si="25"/>
        <v>6.7536716453892704E-4</v>
      </c>
      <c r="M245" s="258"/>
    </row>
    <row r="246" spans="1:13" ht="13.5" customHeight="1">
      <c r="A246" s="148" t="s">
        <v>405</v>
      </c>
      <c r="B246" s="148" t="s">
        <v>302</v>
      </c>
      <c r="C246" s="148" t="s">
        <v>305</v>
      </c>
      <c r="D246" s="161">
        <v>1091</v>
      </c>
      <c r="E246" s="156">
        <v>614239</v>
      </c>
      <c r="F246" s="157" t="s">
        <v>753</v>
      </c>
      <c r="G246" s="158" t="s">
        <v>411</v>
      </c>
      <c r="H246" s="159">
        <v>22000</v>
      </c>
      <c r="I246" s="215">
        <f t="shared" si="26"/>
        <v>22000</v>
      </c>
      <c r="J246" s="121">
        <v>21995</v>
      </c>
      <c r="K246" s="159">
        <f t="shared" si="24"/>
        <v>99.97727272727272</v>
      </c>
      <c r="L246" s="160">
        <f t="shared" si="25"/>
        <v>1.1610541367760813E-3</v>
      </c>
      <c r="M246" s="258"/>
    </row>
    <row r="247" spans="1:13" ht="15.75" customHeight="1">
      <c r="A247" s="148" t="s">
        <v>405</v>
      </c>
      <c r="B247" s="148" t="s">
        <v>302</v>
      </c>
      <c r="C247" s="148" t="s">
        <v>305</v>
      </c>
      <c r="D247" s="161">
        <v>1040</v>
      </c>
      <c r="E247" s="156" t="s">
        <v>412</v>
      </c>
      <c r="F247" s="157" t="s">
        <v>753</v>
      </c>
      <c r="G247" s="158" t="s">
        <v>584</v>
      </c>
      <c r="H247" s="159">
        <v>70000</v>
      </c>
      <c r="I247" s="215">
        <f t="shared" si="26"/>
        <v>70000</v>
      </c>
      <c r="J247" s="121">
        <v>69400</v>
      </c>
      <c r="K247" s="159">
        <f t="shared" si="24"/>
        <v>99.142857142857139</v>
      </c>
      <c r="L247" s="160">
        <f t="shared" si="25"/>
        <v>3.6634306475226207E-3</v>
      </c>
      <c r="M247" s="258"/>
    </row>
    <row r="248" spans="1:13" ht="16.5" customHeight="1">
      <c r="A248" s="148" t="s">
        <v>405</v>
      </c>
      <c r="B248" s="148" t="s">
        <v>302</v>
      </c>
      <c r="C248" s="148" t="s">
        <v>305</v>
      </c>
      <c r="D248" s="161" t="s">
        <v>303</v>
      </c>
      <c r="E248" s="156">
        <v>614311</v>
      </c>
      <c r="F248" s="157" t="s">
        <v>753</v>
      </c>
      <c r="G248" s="158" t="s">
        <v>413</v>
      </c>
      <c r="H248" s="159">
        <v>5000</v>
      </c>
      <c r="I248" s="215">
        <f t="shared" si="26"/>
        <v>5000</v>
      </c>
      <c r="J248" s="121">
        <v>1950</v>
      </c>
      <c r="K248" s="159">
        <f t="shared" si="24"/>
        <v>39</v>
      </c>
      <c r="L248" s="160">
        <f t="shared" si="25"/>
        <v>1.0293501098946845E-4</v>
      </c>
      <c r="M248" s="258"/>
    </row>
    <row r="249" spans="1:13">
      <c r="A249" s="140"/>
      <c r="B249" s="140"/>
      <c r="C249" s="140"/>
      <c r="D249" s="161"/>
      <c r="E249" s="150"/>
      <c r="F249" s="162"/>
      <c r="G249" s="151" t="s">
        <v>653</v>
      </c>
      <c r="H249" s="154">
        <f>SUM(H226:H248)</f>
        <v>740660</v>
      </c>
      <c r="I249" s="154">
        <f>SUM(I226:I248)</f>
        <v>740660</v>
      </c>
      <c r="J249" s="154">
        <f>SUM(J226:J248)</f>
        <v>658173.65</v>
      </c>
      <c r="K249" s="171">
        <f t="shared" si="24"/>
        <v>88.863128831042587</v>
      </c>
      <c r="L249" s="216">
        <f t="shared" si="25"/>
        <v>3.4743134305501827E-2</v>
      </c>
      <c r="M249" s="258"/>
    </row>
    <row r="250" spans="1:13" ht="22.5">
      <c r="A250" s="147" t="s">
        <v>414</v>
      </c>
      <c r="B250" s="148" t="s">
        <v>415</v>
      </c>
      <c r="C250" s="140"/>
      <c r="D250" s="161"/>
      <c r="E250" s="150"/>
      <c r="F250" s="162"/>
      <c r="G250" s="151" t="s">
        <v>652</v>
      </c>
      <c r="H250" s="154"/>
      <c r="I250" s="163"/>
      <c r="J250" s="163"/>
      <c r="K250" s="159"/>
      <c r="L250" s="160"/>
      <c r="M250" s="258"/>
    </row>
    <row r="251" spans="1:13">
      <c r="A251" s="140"/>
      <c r="B251" s="140"/>
      <c r="C251" s="140"/>
      <c r="D251" s="161"/>
      <c r="E251" s="150">
        <v>600000</v>
      </c>
      <c r="F251" s="162"/>
      <c r="G251" s="151" t="s">
        <v>304</v>
      </c>
      <c r="H251" s="154"/>
      <c r="I251" s="163"/>
      <c r="J251" s="163"/>
      <c r="K251" s="159"/>
      <c r="L251" s="160"/>
      <c r="M251" s="258"/>
    </row>
    <row r="252" spans="1:13" ht="17.25" customHeight="1">
      <c r="A252" s="147" t="s">
        <v>414</v>
      </c>
      <c r="B252" s="148" t="s">
        <v>415</v>
      </c>
      <c r="C252" s="148" t="s">
        <v>305</v>
      </c>
      <c r="D252" s="161" t="s">
        <v>303</v>
      </c>
      <c r="E252" s="152">
        <v>600000</v>
      </c>
      <c r="F252" s="157" t="s">
        <v>753</v>
      </c>
      <c r="G252" s="158" t="s">
        <v>416</v>
      </c>
      <c r="H252" s="159">
        <v>120000</v>
      </c>
      <c r="I252" s="215">
        <f>H252/12*12</f>
        <v>120000</v>
      </c>
      <c r="J252" s="121">
        <v>117410</v>
      </c>
      <c r="K252" s="120">
        <f t="shared" ref="K252:K253" si="27">J252/H252*100</f>
        <v>97.841666666666669</v>
      </c>
      <c r="L252" s="160">
        <f>J252/J$523</f>
        <v>6.1977434052684572E-3</v>
      </c>
      <c r="M252" s="258"/>
    </row>
    <row r="253" spans="1:13">
      <c r="A253" s="140"/>
      <c r="B253" s="140"/>
      <c r="C253" s="140"/>
      <c r="D253" s="161"/>
      <c r="E253" s="150"/>
      <c r="F253" s="162"/>
      <c r="G253" s="151" t="s">
        <v>417</v>
      </c>
      <c r="H253" s="154">
        <f>SUM(H252)</f>
        <v>120000</v>
      </c>
      <c r="I253" s="154">
        <f>SUM(I252)</f>
        <v>120000</v>
      </c>
      <c r="J253" s="154">
        <f>SUM(J252)</f>
        <v>117410</v>
      </c>
      <c r="K253" s="171">
        <f t="shared" si="27"/>
        <v>97.841666666666669</v>
      </c>
      <c r="L253" s="216">
        <f>J253/J$523</f>
        <v>6.1977434052684572E-3</v>
      </c>
      <c r="M253" s="258"/>
    </row>
    <row r="254" spans="1:13" ht="39" customHeight="1">
      <c r="A254" s="148" t="s">
        <v>418</v>
      </c>
      <c r="B254" s="148" t="s">
        <v>419</v>
      </c>
      <c r="C254" s="140"/>
      <c r="D254" s="161"/>
      <c r="E254" s="150"/>
      <c r="F254" s="162"/>
      <c r="G254" s="151" t="s">
        <v>833</v>
      </c>
      <c r="H254" s="159"/>
      <c r="I254" s="166"/>
      <c r="J254" s="166"/>
      <c r="K254" s="159"/>
      <c r="L254" s="160"/>
    </row>
    <row r="255" spans="1:13">
      <c r="A255" s="140"/>
      <c r="B255" s="140"/>
      <c r="C255" s="140"/>
      <c r="D255" s="161"/>
      <c r="E255" s="150">
        <v>610000</v>
      </c>
      <c r="F255" s="162"/>
      <c r="G255" s="151" t="s">
        <v>304</v>
      </c>
      <c r="H255" s="154"/>
      <c r="I255" s="163"/>
      <c r="J255" s="163"/>
      <c r="K255" s="159"/>
      <c r="L255" s="160"/>
      <c r="M255" s="258"/>
    </row>
    <row r="256" spans="1:13" ht="15.75" customHeight="1">
      <c r="A256" s="148" t="s">
        <v>420</v>
      </c>
      <c r="B256" s="148" t="s">
        <v>302</v>
      </c>
      <c r="C256" s="148" t="s">
        <v>305</v>
      </c>
      <c r="D256" s="161" t="s">
        <v>260</v>
      </c>
      <c r="E256" s="156">
        <v>611110</v>
      </c>
      <c r="F256" s="157" t="s">
        <v>753</v>
      </c>
      <c r="G256" s="158" t="s">
        <v>326</v>
      </c>
      <c r="H256" s="159">
        <v>299000</v>
      </c>
      <c r="I256" s="215">
        <f>H256/12*12</f>
        <v>299000</v>
      </c>
      <c r="J256" s="166">
        <v>242605.05</v>
      </c>
      <c r="K256" s="159">
        <f t="shared" ref="K256:K298" si="28">J256/H256*100</f>
        <v>81.138812709030091</v>
      </c>
      <c r="L256" s="160">
        <f t="shared" ref="L256:L280" si="29">J256/J$523</f>
        <v>1.2806437686077201E-2</v>
      </c>
      <c r="M256" s="258"/>
    </row>
    <row r="257" spans="1:13" ht="16.5" customHeight="1">
      <c r="A257" s="148" t="s">
        <v>420</v>
      </c>
      <c r="B257" s="148" t="s">
        <v>302</v>
      </c>
      <c r="C257" s="148" t="s">
        <v>305</v>
      </c>
      <c r="D257" s="161" t="s">
        <v>260</v>
      </c>
      <c r="E257" s="156">
        <v>611131</v>
      </c>
      <c r="F257" s="157" t="s">
        <v>753</v>
      </c>
      <c r="G257" s="158" t="s">
        <v>93</v>
      </c>
      <c r="H257" s="159">
        <v>73700</v>
      </c>
      <c r="I257" s="215">
        <f t="shared" ref="I257:I285" si="30">H257/12*12</f>
        <v>73700</v>
      </c>
      <c r="J257" s="166">
        <v>56903.61</v>
      </c>
      <c r="K257" s="159">
        <f t="shared" si="28"/>
        <v>77.209782903663509</v>
      </c>
      <c r="L257" s="160">
        <f t="shared" si="29"/>
        <v>3.0037813952258599E-3</v>
      </c>
      <c r="M257" s="258"/>
    </row>
    <row r="258" spans="1:13" ht="15.75" customHeight="1">
      <c r="A258" s="148" t="s">
        <v>420</v>
      </c>
      <c r="B258" s="148" t="s">
        <v>302</v>
      </c>
      <c r="C258" s="148" t="s">
        <v>305</v>
      </c>
      <c r="D258" s="161" t="s">
        <v>260</v>
      </c>
      <c r="E258" s="156">
        <v>611132</v>
      </c>
      <c r="F258" s="157" t="s">
        <v>753</v>
      </c>
      <c r="G258" s="158" t="s">
        <v>94</v>
      </c>
      <c r="H258" s="159">
        <v>54200</v>
      </c>
      <c r="I258" s="215">
        <f t="shared" si="30"/>
        <v>54200</v>
      </c>
      <c r="J258" s="166">
        <v>41840.36</v>
      </c>
      <c r="K258" s="159">
        <f t="shared" si="28"/>
        <v>77.196236162361615</v>
      </c>
      <c r="L258" s="160">
        <f t="shared" si="29"/>
        <v>2.2086348289247775E-3</v>
      </c>
      <c r="M258" s="258"/>
    </row>
    <row r="259" spans="1:13" ht="16.5" customHeight="1">
      <c r="A259" s="148" t="s">
        <v>420</v>
      </c>
      <c r="B259" s="148" t="s">
        <v>302</v>
      </c>
      <c r="C259" s="148" t="s">
        <v>305</v>
      </c>
      <c r="D259" s="161" t="s">
        <v>260</v>
      </c>
      <c r="E259" s="156">
        <v>611133</v>
      </c>
      <c r="F259" s="157" t="s">
        <v>753</v>
      </c>
      <c r="G259" s="158" t="s">
        <v>95</v>
      </c>
      <c r="H259" s="159">
        <v>6500</v>
      </c>
      <c r="I259" s="215">
        <f t="shared" si="30"/>
        <v>6500</v>
      </c>
      <c r="J259" s="166">
        <v>5021.1099999999997</v>
      </c>
      <c r="K259" s="159">
        <f t="shared" si="28"/>
        <v>77.24784615384614</v>
      </c>
      <c r="L259" s="160">
        <f t="shared" si="29"/>
        <v>2.6505026309196403E-4</v>
      </c>
      <c r="M259" s="258"/>
    </row>
    <row r="260" spans="1:13" ht="15" customHeight="1">
      <c r="A260" s="148" t="s">
        <v>420</v>
      </c>
      <c r="B260" s="148" t="s">
        <v>302</v>
      </c>
      <c r="C260" s="148" t="s">
        <v>305</v>
      </c>
      <c r="D260" s="161" t="s">
        <v>260</v>
      </c>
      <c r="E260" s="156">
        <v>611211</v>
      </c>
      <c r="F260" s="157" t="s">
        <v>753</v>
      </c>
      <c r="G260" s="158" t="s">
        <v>97</v>
      </c>
      <c r="H260" s="159">
        <v>12000</v>
      </c>
      <c r="I260" s="215">
        <f t="shared" si="30"/>
        <v>12000</v>
      </c>
      <c r="J260" s="166">
        <v>4265.7</v>
      </c>
      <c r="K260" s="159">
        <f t="shared" si="28"/>
        <v>35.547499999999999</v>
      </c>
      <c r="L260" s="160">
        <f t="shared" si="29"/>
        <v>2.2517429557834644E-4</v>
      </c>
    </row>
    <row r="261" spans="1:13" ht="15" customHeight="1">
      <c r="A261" s="148" t="s">
        <v>420</v>
      </c>
      <c r="B261" s="148" t="s">
        <v>302</v>
      </c>
      <c r="C261" s="148" t="s">
        <v>305</v>
      </c>
      <c r="D261" s="161" t="s">
        <v>260</v>
      </c>
      <c r="E261" s="156">
        <v>611221</v>
      </c>
      <c r="F261" s="157" t="s">
        <v>753</v>
      </c>
      <c r="G261" s="158" t="s">
        <v>98</v>
      </c>
      <c r="H261" s="159">
        <v>43400</v>
      </c>
      <c r="I261" s="215">
        <f t="shared" si="30"/>
        <v>43400</v>
      </c>
      <c r="J261" s="166">
        <v>28574.47</v>
      </c>
      <c r="K261" s="159">
        <f t="shared" si="28"/>
        <v>65.839792626728112</v>
      </c>
      <c r="L261" s="160">
        <f t="shared" si="29"/>
        <v>1.5083658376760188E-3</v>
      </c>
      <c r="M261" s="258"/>
    </row>
    <row r="262" spans="1:13" ht="15" customHeight="1">
      <c r="A262" s="148" t="s">
        <v>420</v>
      </c>
      <c r="B262" s="148" t="s">
        <v>302</v>
      </c>
      <c r="C262" s="148" t="s">
        <v>305</v>
      </c>
      <c r="D262" s="161" t="s">
        <v>260</v>
      </c>
      <c r="E262" s="156">
        <v>611224</v>
      </c>
      <c r="F262" s="157" t="s">
        <v>753</v>
      </c>
      <c r="G262" s="158" t="s">
        <v>99</v>
      </c>
      <c r="H262" s="159">
        <v>9800</v>
      </c>
      <c r="I262" s="215">
        <f t="shared" si="30"/>
        <v>9800</v>
      </c>
      <c r="J262" s="166">
        <v>8028</v>
      </c>
      <c r="K262" s="159">
        <f t="shared" si="28"/>
        <v>81.91836734693878</v>
      </c>
      <c r="L262" s="160">
        <f t="shared" si="29"/>
        <v>4.2377552216587319E-4</v>
      </c>
    </row>
    <row r="263" spans="1:13" ht="15" customHeight="1">
      <c r="A263" s="148" t="s">
        <v>420</v>
      </c>
      <c r="B263" s="148" t="s">
        <v>302</v>
      </c>
      <c r="C263" s="148" t="s">
        <v>305</v>
      </c>
      <c r="D263" s="161" t="s">
        <v>260</v>
      </c>
      <c r="E263" s="156">
        <v>612111</v>
      </c>
      <c r="F263" s="157" t="s">
        <v>753</v>
      </c>
      <c r="G263" s="158" t="s">
        <v>105</v>
      </c>
      <c r="H263" s="159">
        <v>26000</v>
      </c>
      <c r="I263" s="215">
        <f t="shared" si="30"/>
        <v>26000</v>
      </c>
      <c r="J263" s="166">
        <v>20933.310000000001</v>
      </c>
      <c r="K263" s="159">
        <f t="shared" si="28"/>
        <v>80.512730769230785</v>
      </c>
      <c r="L263" s="160">
        <f t="shared" si="29"/>
        <v>1.1050105102030513E-3</v>
      </c>
      <c r="M263" s="258"/>
    </row>
    <row r="264" spans="1:13" ht="15.75" customHeight="1">
      <c r="A264" s="148" t="s">
        <v>420</v>
      </c>
      <c r="B264" s="148" t="s">
        <v>302</v>
      </c>
      <c r="C264" s="148" t="s">
        <v>305</v>
      </c>
      <c r="D264" s="161" t="s">
        <v>260</v>
      </c>
      <c r="E264" s="156">
        <v>612112</v>
      </c>
      <c r="F264" s="157" t="s">
        <v>753</v>
      </c>
      <c r="G264" s="158" t="s">
        <v>106</v>
      </c>
      <c r="H264" s="159">
        <v>17300</v>
      </c>
      <c r="I264" s="215">
        <f t="shared" si="30"/>
        <v>17300</v>
      </c>
      <c r="J264" s="166">
        <v>13955.82</v>
      </c>
      <c r="K264" s="159">
        <f t="shared" si="28"/>
        <v>80.669479768786118</v>
      </c>
      <c r="L264" s="160">
        <f t="shared" si="29"/>
        <v>7.3668845388053514E-4</v>
      </c>
      <c r="M264" s="258"/>
    </row>
    <row r="265" spans="1:13" ht="13.5" customHeight="1">
      <c r="A265" s="148" t="s">
        <v>420</v>
      </c>
      <c r="B265" s="148" t="s">
        <v>302</v>
      </c>
      <c r="C265" s="148" t="s">
        <v>305</v>
      </c>
      <c r="D265" s="161" t="s">
        <v>260</v>
      </c>
      <c r="E265" s="156">
        <v>612113</v>
      </c>
      <c r="F265" s="157" t="s">
        <v>753</v>
      </c>
      <c r="G265" s="158" t="s">
        <v>107</v>
      </c>
      <c r="H265" s="159">
        <v>2200</v>
      </c>
      <c r="I265" s="215">
        <f t="shared" si="30"/>
        <v>2200</v>
      </c>
      <c r="J265" s="166">
        <v>1744.51</v>
      </c>
      <c r="K265" s="159">
        <f t="shared" si="28"/>
        <v>79.295909090909092</v>
      </c>
      <c r="L265" s="160">
        <f t="shared" si="29"/>
        <v>9.2087772318583396E-5</v>
      </c>
      <c r="M265" s="258"/>
    </row>
    <row r="266" spans="1:13" ht="17.25" customHeight="1">
      <c r="A266" s="148" t="s">
        <v>420</v>
      </c>
      <c r="B266" s="148" t="s">
        <v>302</v>
      </c>
      <c r="C266" s="148" t="s">
        <v>305</v>
      </c>
      <c r="D266" s="161" t="s">
        <v>258</v>
      </c>
      <c r="E266" s="156" t="s">
        <v>421</v>
      </c>
      <c r="F266" s="157" t="s">
        <v>753</v>
      </c>
      <c r="G266" s="158" t="s">
        <v>422</v>
      </c>
      <c r="H266" s="174">
        <v>100000</v>
      </c>
      <c r="I266" s="215">
        <f t="shared" si="30"/>
        <v>100000</v>
      </c>
      <c r="J266" s="181">
        <v>97829.85</v>
      </c>
      <c r="K266" s="159">
        <f t="shared" si="28"/>
        <v>97.829850000000008</v>
      </c>
      <c r="L266" s="160">
        <f t="shared" si="29"/>
        <v>5.1641624024861797E-3</v>
      </c>
      <c r="M266" s="258"/>
    </row>
    <row r="267" spans="1:13" ht="15" customHeight="1">
      <c r="A267" s="148" t="s">
        <v>420</v>
      </c>
      <c r="B267" s="148" t="s">
        <v>302</v>
      </c>
      <c r="C267" s="148" t="s">
        <v>305</v>
      </c>
      <c r="D267" s="161" t="s">
        <v>260</v>
      </c>
      <c r="E267" s="156" t="s">
        <v>423</v>
      </c>
      <c r="F267" s="157" t="s">
        <v>753</v>
      </c>
      <c r="G267" s="158" t="s">
        <v>424</v>
      </c>
      <c r="H267" s="174">
        <v>10000</v>
      </c>
      <c r="I267" s="215">
        <f t="shared" si="30"/>
        <v>10000</v>
      </c>
      <c r="J267" s="181">
        <v>1654.41</v>
      </c>
      <c r="K267" s="159">
        <f t="shared" si="28"/>
        <v>16.5441</v>
      </c>
      <c r="L267" s="160">
        <f t="shared" si="29"/>
        <v>8.7331646939018721E-5</v>
      </c>
      <c r="M267" s="258"/>
    </row>
    <row r="268" spans="1:13" ht="14.25" customHeight="1">
      <c r="A268" s="148" t="s">
        <v>420</v>
      </c>
      <c r="B268" s="148" t="s">
        <v>302</v>
      </c>
      <c r="C268" s="148" t="s">
        <v>305</v>
      </c>
      <c r="D268" s="161" t="s">
        <v>260</v>
      </c>
      <c r="E268" s="156">
        <v>613324</v>
      </c>
      <c r="F268" s="157" t="s">
        <v>753</v>
      </c>
      <c r="G268" s="158" t="s">
        <v>425</v>
      </c>
      <c r="H268" s="174">
        <v>456000</v>
      </c>
      <c r="I268" s="215">
        <f t="shared" si="30"/>
        <v>456000</v>
      </c>
      <c r="J268" s="181">
        <v>454403.94</v>
      </c>
      <c r="K268" s="159">
        <f t="shared" si="28"/>
        <v>99.649986842105264</v>
      </c>
      <c r="L268" s="160">
        <f t="shared" si="29"/>
        <v>2.3986704901311672E-2</v>
      </c>
      <c r="M268" s="258"/>
    </row>
    <row r="269" spans="1:13" ht="22.5">
      <c r="A269" s="148" t="s">
        <v>420</v>
      </c>
      <c r="B269" s="148" t="s">
        <v>302</v>
      </c>
      <c r="C269" s="148" t="s">
        <v>305</v>
      </c>
      <c r="D269" s="161" t="s">
        <v>260</v>
      </c>
      <c r="E269" s="156" t="s">
        <v>426</v>
      </c>
      <c r="F269" s="157" t="s">
        <v>753</v>
      </c>
      <c r="G269" s="158" t="s">
        <v>427</v>
      </c>
      <c r="H269" s="174">
        <v>60560</v>
      </c>
      <c r="I269" s="121">
        <f t="shared" si="30"/>
        <v>60560</v>
      </c>
      <c r="J269" s="181">
        <v>59815.64</v>
      </c>
      <c r="K269" s="159">
        <f t="shared" si="28"/>
        <v>98.770871862615579</v>
      </c>
      <c r="L269" s="160">
        <f t="shared" si="29"/>
        <v>3.1574992619190197E-3</v>
      </c>
      <c r="M269" s="258" t="s">
        <v>942</v>
      </c>
    </row>
    <row r="270" spans="1:13" ht="17.25" customHeight="1">
      <c r="A270" s="148" t="s">
        <v>420</v>
      </c>
      <c r="B270" s="148" t="s">
        <v>302</v>
      </c>
      <c r="C270" s="148" t="s">
        <v>305</v>
      </c>
      <c r="D270" s="161" t="s">
        <v>258</v>
      </c>
      <c r="E270" s="156">
        <v>613726</v>
      </c>
      <c r="F270" s="157" t="s">
        <v>753</v>
      </c>
      <c r="G270" s="158" t="s">
        <v>447</v>
      </c>
      <c r="H270" s="174">
        <v>50000</v>
      </c>
      <c r="I270" s="215">
        <f t="shared" si="30"/>
        <v>50000</v>
      </c>
      <c r="J270" s="181">
        <v>49929.75</v>
      </c>
      <c r="K270" s="159">
        <f t="shared" si="28"/>
        <v>99.859499999999997</v>
      </c>
      <c r="L270" s="160">
        <f t="shared" si="29"/>
        <v>2.6356509563853396E-3</v>
      </c>
      <c r="M270" s="258"/>
    </row>
    <row r="271" spans="1:13" ht="18.75" customHeight="1">
      <c r="A271" s="148" t="s">
        <v>420</v>
      </c>
      <c r="B271" s="148" t="s">
        <v>302</v>
      </c>
      <c r="C271" s="148" t="s">
        <v>305</v>
      </c>
      <c r="D271" s="161" t="s">
        <v>260</v>
      </c>
      <c r="E271" s="156" t="s">
        <v>647</v>
      </c>
      <c r="F271" s="157" t="s">
        <v>753</v>
      </c>
      <c r="G271" s="158" t="s">
        <v>648</v>
      </c>
      <c r="H271" s="174">
        <v>0</v>
      </c>
      <c r="I271" s="215">
        <f t="shared" si="30"/>
        <v>0</v>
      </c>
      <c r="J271" s="181">
        <v>0</v>
      </c>
      <c r="K271" s="159" t="e">
        <f t="shared" si="28"/>
        <v>#DIV/0!</v>
      </c>
      <c r="L271" s="160">
        <f t="shared" si="29"/>
        <v>0</v>
      </c>
      <c r="M271" s="258"/>
    </row>
    <row r="272" spans="1:13" ht="25.5" customHeight="1">
      <c r="A272" s="148" t="s">
        <v>420</v>
      </c>
      <c r="B272" s="148" t="s">
        <v>302</v>
      </c>
      <c r="C272" s="148" t="s">
        <v>305</v>
      </c>
      <c r="D272" s="161" t="s">
        <v>243</v>
      </c>
      <c r="E272" s="156">
        <v>613915</v>
      </c>
      <c r="F272" s="157" t="s">
        <v>753</v>
      </c>
      <c r="G272" s="158" t="s">
        <v>428</v>
      </c>
      <c r="H272" s="159">
        <v>75000</v>
      </c>
      <c r="I272" s="215">
        <f t="shared" si="30"/>
        <v>75000</v>
      </c>
      <c r="J272" s="166">
        <v>75000</v>
      </c>
      <c r="K272" s="159">
        <f t="shared" si="28"/>
        <v>100</v>
      </c>
      <c r="L272" s="160">
        <f t="shared" si="29"/>
        <v>3.9590388842103254E-3</v>
      </c>
      <c r="M272" s="258"/>
    </row>
    <row r="273" spans="1:13" ht="24.75" customHeight="1">
      <c r="A273" s="148" t="s">
        <v>420</v>
      </c>
      <c r="B273" s="148" t="s">
        <v>302</v>
      </c>
      <c r="C273" s="148" t="s">
        <v>305</v>
      </c>
      <c r="D273" s="161" t="s">
        <v>847</v>
      </c>
      <c r="E273" s="156" t="s">
        <v>429</v>
      </c>
      <c r="F273" s="157" t="s">
        <v>776</v>
      </c>
      <c r="G273" s="158" t="s">
        <v>621</v>
      </c>
      <c r="H273" s="174">
        <v>39400</v>
      </c>
      <c r="I273" s="215">
        <f t="shared" si="30"/>
        <v>39400</v>
      </c>
      <c r="J273" s="181">
        <v>17850</v>
      </c>
      <c r="K273" s="159">
        <f t="shared" si="28"/>
        <v>45.304568527918782</v>
      </c>
      <c r="L273" s="160">
        <f t="shared" si="29"/>
        <v>9.4225125444205734E-4</v>
      </c>
      <c r="M273" s="258"/>
    </row>
    <row r="274" spans="1:13" ht="16.5" customHeight="1">
      <c r="A274" s="148" t="s">
        <v>420</v>
      </c>
      <c r="B274" s="148" t="s">
        <v>302</v>
      </c>
      <c r="C274" s="148" t="s">
        <v>305</v>
      </c>
      <c r="D274" s="161" t="s">
        <v>260</v>
      </c>
      <c r="E274" s="156">
        <v>613983</v>
      </c>
      <c r="F274" s="157" t="s">
        <v>753</v>
      </c>
      <c r="G274" s="158" t="s">
        <v>430</v>
      </c>
      <c r="H274" s="174">
        <v>1500</v>
      </c>
      <c r="I274" s="215">
        <f t="shared" si="30"/>
        <v>1500</v>
      </c>
      <c r="J274" s="181">
        <v>1113.1500000000001</v>
      </c>
      <c r="K274" s="159">
        <f t="shared" si="28"/>
        <v>74.210000000000008</v>
      </c>
      <c r="L274" s="160">
        <f t="shared" si="29"/>
        <v>5.8760055119449654E-5</v>
      </c>
      <c r="M274" s="258"/>
    </row>
    <row r="275" spans="1:13" ht="18.75" customHeight="1">
      <c r="A275" s="148" t="s">
        <v>420</v>
      </c>
      <c r="B275" s="148" t="s">
        <v>302</v>
      </c>
      <c r="C275" s="148" t="s">
        <v>305</v>
      </c>
      <c r="D275" s="161" t="s">
        <v>847</v>
      </c>
      <c r="E275" s="156" t="s">
        <v>345</v>
      </c>
      <c r="F275" s="157" t="s">
        <v>776</v>
      </c>
      <c r="G275" s="158" t="s">
        <v>430</v>
      </c>
      <c r="H275" s="174">
        <v>300</v>
      </c>
      <c r="I275" s="215">
        <f t="shared" si="30"/>
        <v>300</v>
      </c>
      <c r="J275" s="181">
        <v>89.25</v>
      </c>
      <c r="K275" s="159">
        <f t="shared" si="28"/>
        <v>29.75</v>
      </c>
      <c r="L275" s="160">
        <f t="shared" si="29"/>
        <v>4.7112562722102868E-6</v>
      </c>
      <c r="M275" s="258"/>
    </row>
    <row r="276" spans="1:13" ht="22.5">
      <c r="A276" s="148" t="s">
        <v>420</v>
      </c>
      <c r="B276" s="148" t="s">
        <v>302</v>
      </c>
      <c r="C276" s="148" t="s">
        <v>305</v>
      </c>
      <c r="D276" s="161" t="s">
        <v>847</v>
      </c>
      <c r="E276" s="156">
        <v>613986</v>
      </c>
      <c r="F276" s="157" t="s">
        <v>776</v>
      </c>
      <c r="G276" s="158" t="s">
        <v>431</v>
      </c>
      <c r="H276" s="174">
        <v>1900</v>
      </c>
      <c r="I276" s="215">
        <f t="shared" si="30"/>
        <v>1900</v>
      </c>
      <c r="J276" s="181">
        <v>825.58</v>
      </c>
      <c r="K276" s="159">
        <f t="shared" si="28"/>
        <v>43.451578947368425</v>
      </c>
      <c r="L276" s="160">
        <f t="shared" si="29"/>
        <v>4.3580044293684808E-5</v>
      </c>
      <c r="M276" s="258"/>
    </row>
    <row r="277" spans="1:13" ht="16.5" customHeight="1">
      <c r="A277" s="148" t="s">
        <v>420</v>
      </c>
      <c r="B277" s="148" t="s">
        <v>302</v>
      </c>
      <c r="C277" s="148" t="s">
        <v>305</v>
      </c>
      <c r="D277" s="161" t="s">
        <v>847</v>
      </c>
      <c r="E277" s="156">
        <v>613987</v>
      </c>
      <c r="F277" s="157" t="s">
        <v>776</v>
      </c>
      <c r="G277" s="158" t="s">
        <v>432</v>
      </c>
      <c r="H277" s="174">
        <v>2900</v>
      </c>
      <c r="I277" s="215">
        <f t="shared" si="30"/>
        <v>2900</v>
      </c>
      <c r="J277" s="181">
        <v>1239.3399999999999</v>
      </c>
      <c r="K277" s="159">
        <f t="shared" si="28"/>
        <v>42.735862068965517</v>
      </c>
      <c r="L277" s="160">
        <f t="shared" si="29"/>
        <v>6.5421270010096322E-5</v>
      </c>
      <c r="M277" s="258"/>
    </row>
    <row r="278" spans="1:13" ht="16.5" customHeight="1">
      <c r="A278" s="148" t="s">
        <v>420</v>
      </c>
      <c r="B278" s="148" t="s">
        <v>302</v>
      </c>
      <c r="C278" s="148" t="s">
        <v>305</v>
      </c>
      <c r="D278" s="161" t="s">
        <v>847</v>
      </c>
      <c r="E278" s="156">
        <v>613988</v>
      </c>
      <c r="F278" s="157" t="s">
        <v>776</v>
      </c>
      <c r="G278" s="158" t="s">
        <v>433</v>
      </c>
      <c r="H278" s="174">
        <v>4500</v>
      </c>
      <c r="I278" s="215">
        <f t="shared" si="30"/>
        <v>4500</v>
      </c>
      <c r="J278" s="181">
        <v>1983.96</v>
      </c>
      <c r="K278" s="159">
        <f t="shared" si="28"/>
        <v>44.088000000000001</v>
      </c>
      <c r="L278" s="160">
        <f t="shared" si="29"/>
        <v>1.0472766379623888E-4</v>
      </c>
      <c r="M278" s="258"/>
    </row>
    <row r="279" spans="1:13" ht="17.25" customHeight="1">
      <c r="A279" s="148" t="s">
        <v>420</v>
      </c>
      <c r="B279" s="148" t="s">
        <v>665</v>
      </c>
      <c r="C279" s="148" t="s">
        <v>305</v>
      </c>
      <c r="D279" s="161" t="s">
        <v>260</v>
      </c>
      <c r="E279" s="156" t="s">
        <v>385</v>
      </c>
      <c r="F279" s="157" t="s">
        <v>753</v>
      </c>
      <c r="G279" s="158" t="s">
        <v>386</v>
      </c>
      <c r="H279" s="174">
        <v>40600</v>
      </c>
      <c r="I279" s="215">
        <f t="shared" si="30"/>
        <v>40600</v>
      </c>
      <c r="J279" s="181">
        <v>6816.66</v>
      </c>
      <c r="K279" s="159">
        <f t="shared" si="28"/>
        <v>16.789802955665024</v>
      </c>
      <c r="L279" s="160">
        <f t="shared" si="29"/>
        <v>3.5983229333921537E-4</v>
      </c>
      <c r="M279" s="258"/>
    </row>
    <row r="280" spans="1:13" ht="17.25" customHeight="1">
      <c r="A280" s="148" t="s">
        <v>420</v>
      </c>
      <c r="B280" s="148" t="s">
        <v>302</v>
      </c>
      <c r="C280" s="148" t="s">
        <v>305</v>
      </c>
      <c r="D280" s="161" t="s">
        <v>260</v>
      </c>
      <c r="E280" s="156" t="s">
        <v>385</v>
      </c>
      <c r="F280" s="157" t="s">
        <v>769</v>
      </c>
      <c r="G280" s="158" t="s">
        <v>386</v>
      </c>
      <c r="H280" s="174">
        <v>9400</v>
      </c>
      <c r="I280" s="215">
        <f t="shared" si="30"/>
        <v>9400</v>
      </c>
      <c r="J280" s="181">
        <v>9400</v>
      </c>
      <c r="K280" s="159">
        <f t="shared" si="28"/>
        <v>100</v>
      </c>
      <c r="L280" s="160">
        <f t="shared" si="29"/>
        <v>4.961995401543607E-4</v>
      </c>
      <c r="M280" s="258"/>
    </row>
    <row r="281" spans="1:13" ht="19.5" customHeight="1">
      <c r="A281" s="148" t="s">
        <v>420</v>
      </c>
      <c r="B281" s="148" t="s">
        <v>302</v>
      </c>
      <c r="C281" s="148" t="s">
        <v>305</v>
      </c>
      <c r="D281" s="161" t="s">
        <v>398</v>
      </c>
      <c r="E281" s="156" t="s">
        <v>435</v>
      </c>
      <c r="F281" s="157" t="s">
        <v>753</v>
      </c>
      <c r="G281" s="158" t="s">
        <v>436</v>
      </c>
      <c r="H281" s="174">
        <v>500</v>
      </c>
      <c r="I281" s="215">
        <f t="shared" si="30"/>
        <v>500</v>
      </c>
      <c r="J281" s="181">
        <v>0</v>
      </c>
      <c r="K281" s="159">
        <f t="shared" si="28"/>
        <v>0</v>
      </c>
      <c r="L281" s="160">
        <f>J281/J$523</f>
        <v>0</v>
      </c>
      <c r="M281" s="258"/>
    </row>
    <row r="282" spans="1:13" ht="22.5">
      <c r="A282" s="148" t="s">
        <v>420</v>
      </c>
      <c r="B282" s="148" t="s">
        <v>302</v>
      </c>
      <c r="C282" s="148" t="s">
        <v>305</v>
      </c>
      <c r="D282" s="161" t="s">
        <v>252</v>
      </c>
      <c r="E282" s="156" t="s">
        <v>437</v>
      </c>
      <c r="F282" s="157" t="s">
        <v>753</v>
      </c>
      <c r="G282" s="158" t="s">
        <v>585</v>
      </c>
      <c r="H282" s="174">
        <v>250000</v>
      </c>
      <c r="I282" s="215">
        <f t="shared" si="30"/>
        <v>250000</v>
      </c>
      <c r="J282" s="181">
        <v>250000</v>
      </c>
      <c r="K282" s="159">
        <f t="shared" si="28"/>
        <v>100</v>
      </c>
      <c r="L282" s="160">
        <f>J282/J$523</f>
        <v>1.3196796280701084E-2</v>
      </c>
      <c r="M282" s="258"/>
    </row>
    <row r="283" spans="1:13" ht="22.5">
      <c r="A283" s="148" t="s">
        <v>420</v>
      </c>
      <c r="B283" s="148" t="s">
        <v>302</v>
      </c>
      <c r="C283" s="148" t="s">
        <v>305</v>
      </c>
      <c r="D283" s="161" t="s">
        <v>328</v>
      </c>
      <c r="E283" s="156" t="s">
        <v>860</v>
      </c>
      <c r="F283" s="157" t="s">
        <v>753</v>
      </c>
      <c r="G283" s="158" t="s">
        <v>838</v>
      </c>
      <c r="H283" s="174">
        <v>0</v>
      </c>
      <c r="I283" s="215">
        <f t="shared" si="30"/>
        <v>0</v>
      </c>
      <c r="J283" s="181">
        <v>0</v>
      </c>
      <c r="K283" s="159" t="e">
        <f t="shared" si="28"/>
        <v>#DIV/0!</v>
      </c>
      <c r="L283" s="160">
        <f>J283/J$523</f>
        <v>0</v>
      </c>
    </row>
    <row r="284" spans="1:13" ht="18.75" customHeight="1">
      <c r="A284" s="148" t="s">
        <v>420</v>
      </c>
      <c r="B284" s="148" t="s">
        <v>302</v>
      </c>
      <c r="C284" s="148" t="s">
        <v>305</v>
      </c>
      <c r="D284" s="161" t="s">
        <v>438</v>
      </c>
      <c r="E284" s="156">
        <v>616212</v>
      </c>
      <c r="F284" s="157" t="s">
        <v>753</v>
      </c>
      <c r="G284" s="158" t="s">
        <v>439</v>
      </c>
      <c r="H284" s="174">
        <v>10000</v>
      </c>
      <c r="I284" s="215">
        <f t="shared" si="30"/>
        <v>10000</v>
      </c>
      <c r="J284" s="181">
        <v>3242.63</v>
      </c>
      <c r="K284" s="159">
        <f t="shared" si="28"/>
        <v>32.426300000000005</v>
      </c>
      <c r="L284" s="160">
        <f>J284/J$523</f>
        <v>1.7116931009475902E-4</v>
      </c>
      <c r="M284" s="258"/>
    </row>
    <row r="285" spans="1:13" ht="22.5">
      <c r="A285" s="148" t="s">
        <v>420</v>
      </c>
      <c r="B285" s="148" t="s">
        <v>302</v>
      </c>
      <c r="C285" s="148" t="s">
        <v>305</v>
      </c>
      <c r="D285" s="161" t="s">
        <v>438</v>
      </c>
      <c r="E285" s="156" t="s">
        <v>440</v>
      </c>
      <c r="F285" s="157" t="s">
        <v>753</v>
      </c>
      <c r="G285" s="158" t="s">
        <v>441</v>
      </c>
      <c r="H285" s="174">
        <v>40000</v>
      </c>
      <c r="I285" s="215">
        <f t="shared" si="30"/>
        <v>40000</v>
      </c>
      <c r="J285" s="181">
        <v>35761.879999999997</v>
      </c>
      <c r="K285" s="159">
        <f t="shared" si="28"/>
        <v>89.404699999999991</v>
      </c>
      <c r="L285" s="160">
        <f>J285/J$523</f>
        <v>1.8877689798995137E-3</v>
      </c>
      <c r="M285" s="258"/>
    </row>
    <row r="286" spans="1:13" ht="15.75" customHeight="1">
      <c r="A286" s="148" t="s">
        <v>420</v>
      </c>
      <c r="B286" s="148" t="s">
        <v>302</v>
      </c>
      <c r="C286" s="148" t="s">
        <v>305</v>
      </c>
      <c r="D286" s="161"/>
      <c r="E286" s="150">
        <v>820000</v>
      </c>
      <c r="F286" s="162"/>
      <c r="G286" s="151" t="s">
        <v>346</v>
      </c>
      <c r="H286" s="174"/>
      <c r="I286" s="181"/>
      <c r="J286" s="181"/>
      <c r="K286" s="159"/>
      <c r="L286" s="160"/>
      <c r="M286" s="258"/>
    </row>
    <row r="287" spans="1:13" ht="22.5">
      <c r="A287" s="148" t="s">
        <v>420</v>
      </c>
      <c r="B287" s="148" t="s">
        <v>665</v>
      </c>
      <c r="C287" s="148" t="s">
        <v>305</v>
      </c>
      <c r="D287" s="161" t="s">
        <v>328</v>
      </c>
      <c r="E287" s="156" t="s">
        <v>442</v>
      </c>
      <c r="F287" s="157" t="s">
        <v>753</v>
      </c>
      <c r="G287" s="158" t="s">
        <v>451</v>
      </c>
      <c r="H287" s="159">
        <v>0</v>
      </c>
      <c r="I287" s="215">
        <f>H287/12*12</f>
        <v>0</v>
      </c>
      <c r="J287" s="166">
        <v>0</v>
      </c>
      <c r="K287" s="159" t="e">
        <f t="shared" si="28"/>
        <v>#DIV/0!</v>
      </c>
      <c r="L287" s="160">
        <f t="shared" ref="L287:L292" si="31">J287/J$523</f>
        <v>0</v>
      </c>
      <c r="M287" s="258"/>
    </row>
    <row r="288" spans="1:13" ht="15.75" customHeight="1">
      <c r="A288" s="148" t="s">
        <v>420</v>
      </c>
      <c r="B288" s="148" t="s">
        <v>302</v>
      </c>
      <c r="C288" s="148" t="s">
        <v>305</v>
      </c>
      <c r="D288" s="161" t="s">
        <v>328</v>
      </c>
      <c r="E288" s="156" t="s">
        <v>737</v>
      </c>
      <c r="F288" s="157" t="s">
        <v>753</v>
      </c>
      <c r="G288" s="158" t="s">
        <v>736</v>
      </c>
      <c r="H288" s="159">
        <v>5000</v>
      </c>
      <c r="I288" s="215">
        <f t="shared" ref="I288:I292" si="32">H288/12*12</f>
        <v>5000</v>
      </c>
      <c r="J288" s="166">
        <v>0</v>
      </c>
      <c r="K288" s="159">
        <f t="shared" si="28"/>
        <v>0</v>
      </c>
      <c r="L288" s="160">
        <f t="shared" si="31"/>
        <v>0</v>
      </c>
      <c r="M288" s="258"/>
    </row>
    <row r="289" spans="1:13" ht="15.75" customHeight="1">
      <c r="A289" s="148" t="s">
        <v>420</v>
      </c>
      <c r="B289" s="148" t="s">
        <v>302</v>
      </c>
      <c r="C289" s="148" t="s">
        <v>305</v>
      </c>
      <c r="D289" s="161" t="s">
        <v>328</v>
      </c>
      <c r="E289" s="156" t="s">
        <v>737</v>
      </c>
      <c r="F289" s="157" t="s">
        <v>770</v>
      </c>
      <c r="G289" s="158" t="s">
        <v>736</v>
      </c>
      <c r="H289" s="159">
        <v>5000</v>
      </c>
      <c r="I289" s="215">
        <f t="shared" si="32"/>
        <v>5000</v>
      </c>
      <c r="J289" s="166">
        <v>0</v>
      </c>
      <c r="K289" s="159">
        <f t="shared" si="28"/>
        <v>0</v>
      </c>
      <c r="L289" s="160">
        <f t="shared" si="31"/>
        <v>0</v>
      </c>
      <c r="M289" s="258"/>
    </row>
    <row r="290" spans="1:13" ht="22.5">
      <c r="A290" s="148" t="s">
        <v>420</v>
      </c>
      <c r="B290" s="148" t="s">
        <v>302</v>
      </c>
      <c r="C290" s="148" t="s">
        <v>305</v>
      </c>
      <c r="D290" s="161" t="s">
        <v>267</v>
      </c>
      <c r="E290" s="156" t="s">
        <v>887</v>
      </c>
      <c r="F290" s="157" t="s">
        <v>753</v>
      </c>
      <c r="G290" s="158" t="s">
        <v>881</v>
      </c>
      <c r="H290" s="159">
        <v>50000</v>
      </c>
      <c r="I290" s="215">
        <f t="shared" si="32"/>
        <v>50000</v>
      </c>
      <c r="J290" s="166">
        <v>0</v>
      </c>
      <c r="K290" s="159">
        <f t="shared" si="28"/>
        <v>0</v>
      </c>
      <c r="L290" s="160">
        <f t="shared" si="31"/>
        <v>0</v>
      </c>
    </row>
    <row r="291" spans="1:13" ht="22.5">
      <c r="A291" s="148" t="s">
        <v>420</v>
      </c>
      <c r="B291" s="148" t="s">
        <v>302</v>
      </c>
      <c r="C291" s="148" t="s">
        <v>305</v>
      </c>
      <c r="D291" s="161" t="s">
        <v>267</v>
      </c>
      <c r="E291" s="156" t="s">
        <v>887</v>
      </c>
      <c r="F291" s="157" t="s">
        <v>769</v>
      </c>
      <c r="G291" s="158" t="s">
        <v>881</v>
      </c>
      <c r="H291" s="159">
        <v>200000</v>
      </c>
      <c r="I291" s="215">
        <f t="shared" si="32"/>
        <v>200000</v>
      </c>
      <c r="J291" s="166">
        <v>0</v>
      </c>
      <c r="K291" s="159">
        <f t="shared" si="28"/>
        <v>0</v>
      </c>
      <c r="L291" s="160">
        <f t="shared" si="31"/>
        <v>0</v>
      </c>
    </row>
    <row r="292" spans="1:13" ht="14.25" customHeight="1">
      <c r="A292" s="148" t="s">
        <v>420</v>
      </c>
      <c r="B292" s="148" t="s">
        <v>302</v>
      </c>
      <c r="C292" s="148" t="s">
        <v>305</v>
      </c>
      <c r="D292" s="161" t="s">
        <v>398</v>
      </c>
      <c r="E292" s="156">
        <v>821221</v>
      </c>
      <c r="F292" s="157" t="s">
        <v>753</v>
      </c>
      <c r="G292" s="158" t="s">
        <v>399</v>
      </c>
      <c r="H292" s="159">
        <v>30000</v>
      </c>
      <c r="I292" s="215">
        <f t="shared" si="32"/>
        <v>30000</v>
      </c>
      <c r="J292" s="166">
        <v>0</v>
      </c>
      <c r="K292" s="159">
        <f t="shared" si="28"/>
        <v>0</v>
      </c>
      <c r="L292" s="160">
        <f t="shared" si="31"/>
        <v>0</v>
      </c>
      <c r="M292" s="258"/>
    </row>
    <row r="293" spans="1:13" ht="15.75" customHeight="1">
      <c r="A293" s="148"/>
      <c r="B293" s="148"/>
      <c r="C293" s="148"/>
      <c r="D293" s="161"/>
      <c r="E293" s="180">
        <v>823000</v>
      </c>
      <c r="F293" s="162"/>
      <c r="G293" s="151" t="s">
        <v>704</v>
      </c>
      <c r="H293" s="159"/>
      <c r="I293" s="166"/>
      <c r="J293" s="166"/>
      <c r="K293" s="159"/>
      <c r="L293" s="160"/>
      <c r="M293" s="258"/>
    </row>
    <row r="294" spans="1:13" ht="18" customHeight="1">
      <c r="A294" s="148" t="s">
        <v>420</v>
      </c>
      <c r="B294" s="148" t="s">
        <v>302</v>
      </c>
      <c r="C294" s="148" t="s">
        <v>305</v>
      </c>
      <c r="D294" s="161" t="s">
        <v>438</v>
      </c>
      <c r="E294" s="156" t="s">
        <v>459</v>
      </c>
      <c r="F294" s="157" t="s">
        <v>753</v>
      </c>
      <c r="G294" s="158" t="s">
        <v>460</v>
      </c>
      <c r="H294" s="159">
        <v>280000</v>
      </c>
      <c r="I294" s="215">
        <f>H294/12*12</f>
        <v>280000</v>
      </c>
      <c r="J294" s="166">
        <v>271092.44</v>
      </c>
      <c r="K294" s="159">
        <f t="shared" si="28"/>
        <v>96.818728571428565</v>
      </c>
      <c r="L294" s="160">
        <f>J294/J$523</f>
        <v>1.4310206815672726E-2</v>
      </c>
      <c r="M294" s="258"/>
    </row>
    <row r="295" spans="1:13">
      <c r="A295" s="182"/>
      <c r="B295" s="182"/>
      <c r="C295" s="182"/>
      <c r="D295" s="161"/>
      <c r="E295" s="150"/>
      <c r="F295" s="162"/>
      <c r="G295" s="169" t="s">
        <v>443</v>
      </c>
      <c r="H295" s="154">
        <f>SUM(H256:H294)</f>
        <v>2266660</v>
      </c>
      <c r="I295" s="154">
        <f>SUM(I256:I294)</f>
        <v>2266660</v>
      </c>
      <c r="J295" s="154">
        <f>SUM(J256:J294)</f>
        <v>1761920.4199999995</v>
      </c>
      <c r="K295" s="171">
        <f t="shared" si="28"/>
        <v>77.732011858858385</v>
      </c>
      <c r="L295" s="216">
        <f>J295/J$523</f>
        <v>9.3006819382189132E-2</v>
      </c>
      <c r="M295" s="258"/>
    </row>
    <row r="296" spans="1:13" ht="25.5" customHeight="1">
      <c r="A296" s="148" t="s">
        <v>444</v>
      </c>
      <c r="B296" s="148" t="s">
        <v>415</v>
      </c>
      <c r="C296" s="140"/>
      <c r="D296" s="161"/>
      <c r="E296" s="150"/>
      <c r="F296" s="162"/>
      <c r="G296" s="151" t="s">
        <v>445</v>
      </c>
      <c r="H296" s="154"/>
      <c r="I296" s="163"/>
      <c r="J296" s="163"/>
      <c r="K296" s="171"/>
      <c r="L296" s="216"/>
      <c r="M296" s="258"/>
    </row>
    <row r="297" spans="1:13">
      <c r="A297" s="140"/>
      <c r="B297" s="140"/>
      <c r="C297" s="140"/>
      <c r="D297" s="161"/>
      <c r="E297" s="150">
        <v>610000</v>
      </c>
      <c r="F297" s="162"/>
      <c r="G297" s="151" t="s">
        <v>304</v>
      </c>
      <c r="H297" s="154"/>
      <c r="I297" s="163"/>
      <c r="J297" s="163"/>
      <c r="K297" s="171"/>
      <c r="L297" s="216"/>
      <c r="M297" s="258"/>
    </row>
    <row r="298" spans="1:13" ht="24" customHeight="1">
      <c r="A298" s="273" t="s">
        <v>420</v>
      </c>
      <c r="B298" s="273" t="s">
        <v>325</v>
      </c>
      <c r="C298" s="273" t="s">
        <v>305</v>
      </c>
      <c r="D298" s="161" t="s">
        <v>260</v>
      </c>
      <c r="E298" s="274" t="s">
        <v>693</v>
      </c>
      <c r="F298" s="275" t="s">
        <v>765</v>
      </c>
      <c r="G298" s="276" t="s">
        <v>587</v>
      </c>
      <c r="H298" s="120">
        <v>1000</v>
      </c>
      <c r="I298" s="121">
        <f>H298/12*12</f>
        <v>1000</v>
      </c>
      <c r="J298" s="121">
        <v>1000</v>
      </c>
      <c r="K298" s="120">
        <f t="shared" si="28"/>
        <v>100</v>
      </c>
      <c r="L298" s="272">
        <f t="shared" ref="L298:L307" si="33">J298/J$523</f>
        <v>5.2787185122804335E-5</v>
      </c>
      <c r="M298" s="258" t="s">
        <v>943</v>
      </c>
    </row>
    <row r="299" spans="1:13" ht="27" customHeight="1">
      <c r="A299" s="148" t="s">
        <v>420</v>
      </c>
      <c r="B299" s="148" t="s">
        <v>325</v>
      </c>
      <c r="C299" s="148" t="s">
        <v>305</v>
      </c>
      <c r="D299" s="161" t="s">
        <v>328</v>
      </c>
      <c r="E299" s="156" t="s">
        <v>693</v>
      </c>
      <c r="F299" s="157" t="s">
        <v>763</v>
      </c>
      <c r="G299" s="158" t="s">
        <v>587</v>
      </c>
      <c r="H299" s="174">
        <v>4700</v>
      </c>
      <c r="I299" s="215">
        <f>H299/12*12</f>
        <v>4700</v>
      </c>
      <c r="J299" s="181">
        <v>4682.66</v>
      </c>
      <c r="K299" s="159">
        <f t="shared" ref="K299:K330" si="34">J299/H299*100</f>
        <v>99.631063829787237</v>
      </c>
      <c r="L299" s="160">
        <f t="shared" si="33"/>
        <v>2.4718444028715093E-4</v>
      </c>
      <c r="M299" s="258"/>
    </row>
    <row r="300" spans="1:13" ht="27" customHeight="1">
      <c r="A300" s="148" t="s">
        <v>420</v>
      </c>
      <c r="B300" s="148" t="s">
        <v>325</v>
      </c>
      <c r="C300" s="148" t="s">
        <v>305</v>
      </c>
      <c r="D300" s="161" t="s">
        <v>328</v>
      </c>
      <c r="E300" s="156" t="s">
        <v>693</v>
      </c>
      <c r="F300" s="271" t="s">
        <v>764</v>
      </c>
      <c r="G300" s="158" t="s">
        <v>587</v>
      </c>
      <c r="H300" s="174">
        <v>100</v>
      </c>
      <c r="I300" s="215">
        <f t="shared" ref="I300:I307" si="35">H300/12*12</f>
        <v>100</v>
      </c>
      <c r="J300" s="181">
        <v>10</v>
      </c>
      <c r="K300" s="159">
        <f t="shared" si="34"/>
        <v>10</v>
      </c>
      <c r="L300" s="160">
        <f t="shared" si="33"/>
        <v>5.2787185122804331E-7</v>
      </c>
      <c r="M300" s="258"/>
    </row>
    <row r="301" spans="1:13" ht="18" customHeight="1">
      <c r="A301" s="148" t="s">
        <v>420</v>
      </c>
      <c r="B301" s="148" t="s">
        <v>325</v>
      </c>
      <c r="C301" s="148" t="s">
        <v>305</v>
      </c>
      <c r="D301" s="161" t="s">
        <v>328</v>
      </c>
      <c r="E301" s="156">
        <v>613725</v>
      </c>
      <c r="F301" s="157" t="s">
        <v>761</v>
      </c>
      <c r="G301" s="158" t="s">
        <v>446</v>
      </c>
      <c r="H301" s="174">
        <v>17900</v>
      </c>
      <c r="I301" s="215">
        <f t="shared" si="35"/>
        <v>17900</v>
      </c>
      <c r="J301" s="181">
        <v>12227.4</v>
      </c>
      <c r="K301" s="159">
        <f t="shared" si="34"/>
        <v>68.309497206703909</v>
      </c>
      <c r="L301" s="160">
        <f t="shared" si="33"/>
        <v>6.454500273705777E-4</v>
      </c>
      <c r="M301" s="258"/>
    </row>
    <row r="302" spans="1:13" ht="18" customHeight="1">
      <c r="A302" s="148" t="s">
        <v>420</v>
      </c>
      <c r="B302" s="148" t="s">
        <v>325</v>
      </c>
      <c r="C302" s="148" t="s">
        <v>305</v>
      </c>
      <c r="D302" s="161" t="s">
        <v>260</v>
      </c>
      <c r="E302" s="156">
        <v>613725</v>
      </c>
      <c r="F302" s="157" t="s">
        <v>765</v>
      </c>
      <c r="G302" s="158" t="s">
        <v>446</v>
      </c>
      <c r="H302" s="174">
        <v>12100</v>
      </c>
      <c r="I302" s="215">
        <f t="shared" si="35"/>
        <v>12100</v>
      </c>
      <c r="J302" s="181">
        <v>12052.09</v>
      </c>
      <c r="K302" s="159">
        <f t="shared" si="34"/>
        <v>99.604049586776867</v>
      </c>
      <c r="L302" s="160">
        <f t="shared" si="33"/>
        <v>6.3619590594669894E-4</v>
      </c>
      <c r="M302" s="258"/>
    </row>
    <row r="303" spans="1:13" ht="17.25" customHeight="1">
      <c r="A303" s="148" t="s">
        <v>420</v>
      </c>
      <c r="B303" s="148" t="s">
        <v>325</v>
      </c>
      <c r="C303" s="148" t="s">
        <v>305</v>
      </c>
      <c r="D303" s="161" t="s">
        <v>328</v>
      </c>
      <c r="E303" s="156">
        <v>613727</v>
      </c>
      <c r="F303" s="157" t="s">
        <v>764</v>
      </c>
      <c r="G303" s="158" t="s">
        <v>448</v>
      </c>
      <c r="H303" s="174">
        <v>6000</v>
      </c>
      <c r="I303" s="215">
        <f t="shared" si="35"/>
        <v>6000</v>
      </c>
      <c r="J303" s="181">
        <v>6000</v>
      </c>
      <c r="K303" s="159">
        <f t="shared" si="34"/>
        <v>100</v>
      </c>
      <c r="L303" s="160">
        <f t="shared" si="33"/>
        <v>3.16723110736826E-4</v>
      </c>
      <c r="M303" s="258"/>
    </row>
    <row r="304" spans="1:13" ht="17.25" customHeight="1">
      <c r="A304" s="148" t="s">
        <v>420</v>
      </c>
      <c r="B304" s="148" t="s">
        <v>325</v>
      </c>
      <c r="C304" s="148" t="s">
        <v>305</v>
      </c>
      <c r="D304" s="161" t="s">
        <v>260</v>
      </c>
      <c r="E304" s="156">
        <v>613727</v>
      </c>
      <c r="F304" s="157" t="s">
        <v>753</v>
      </c>
      <c r="G304" s="158" t="s">
        <v>448</v>
      </c>
      <c r="H304" s="174">
        <v>4000</v>
      </c>
      <c r="I304" s="215">
        <f t="shared" si="35"/>
        <v>4000</v>
      </c>
      <c r="J304" s="181">
        <v>3959.22</v>
      </c>
      <c r="K304" s="159">
        <f t="shared" si="34"/>
        <v>98.980499999999992</v>
      </c>
      <c r="L304" s="160">
        <f t="shared" si="33"/>
        <v>2.0899607908190937E-4</v>
      </c>
      <c r="M304" s="258"/>
    </row>
    <row r="305" spans="1:13" ht="15.75" customHeight="1">
      <c r="A305" s="148" t="s">
        <v>420</v>
      </c>
      <c r="B305" s="148" t="s">
        <v>325</v>
      </c>
      <c r="C305" s="148" t="s">
        <v>305</v>
      </c>
      <c r="D305" s="161" t="s">
        <v>328</v>
      </c>
      <c r="E305" s="156" t="s">
        <v>449</v>
      </c>
      <c r="F305" s="157" t="s">
        <v>764</v>
      </c>
      <c r="G305" s="158" t="s">
        <v>450</v>
      </c>
      <c r="H305" s="174">
        <v>4640</v>
      </c>
      <c r="I305" s="215">
        <f t="shared" si="35"/>
        <v>4640</v>
      </c>
      <c r="J305" s="181">
        <v>0</v>
      </c>
      <c r="K305" s="159">
        <f t="shared" si="34"/>
        <v>0</v>
      </c>
      <c r="L305" s="160">
        <f t="shared" si="33"/>
        <v>0</v>
      </c>
      <c r="M305" s="258"/>
    </row>
    <row r="306" spans="1:13" ht="14.25" customHeight="1">
      <c r="A306" s="148" t="s">
        <v>420</v>
      </c>
      <c r="B306" s="148" t="s">
        <v>434</v>
      </c>
      <c r="C306" s="148" t="s">
        <v>305</v>
      </c>
      <c r="D306" s="161" t="s">
        <v>328</v>
      </c>
      <c r="E306" s="156" t="s">
        <v>385</v>
      </c>
      <c r="F306" s="157" t="s">
        <v>763</v>
      </c>
      <c r="G306" s="158" t="s">
        <v>714</v>
      </c>
      <c r="H306" s="159">
        <v>30000</v>
      </c>
      <c r="I306" s="215">
        <f t="shared" si="35"/>
        <v>30000</v>
      </c>
      <c r="J306" s="166">
        <v>0</v>
      </c>
      <c r="K306" s="159">
        <f t="shared" si="34"/>
        <v>0</v>
      </c>
      <c r="L306" s="160">
        <f t="shared" si="33"/>
        <v>0</v>
      </c>
      <c r="M306" s="258"/>
    </row>
    <row r="307" spans="1:13" ht="14.25" customHeight="1">
      <c r="A307" s="148" t="s">
        <v>420</v>
      </c>
      <c r="B307" s="148" t="s">
        <v>434</v>
      </c>
      <c r="C307" s="148" t="s">
        <v>305</v>
      </c>
      <c r="D307" s="161" t="s">
        <v>328</v>
      </c>
      <c r="E307" s="156" t="s">
        <v>748</v>
      </c>
      <c r="F307" s="157" t="s">
        <v>765</v>
      </c>
      <c r="G307" s="158" t="s">
        <v>749</v>
      </c>
      <c r="H307" s="159">
        <v>5000</v>
      </c>
      <c r="I307" s="215">
        <f t="shared" si="35"/>
        <v>5000</v>
      </c>
      <c r="J307" s="166">
        <v>3550</v>
      </c>
      <c r="K307" s="159">
        <f t="shared" si="34"/>
        <v>71</v>
      </c>
      <c r="L307" s="160">
        <f t="shared" si="33"/>
        <v>1.8739450718595539E-4</v>
      </c>
      <c r="M307" s="258"/>
    </row>
    <row r="308" spans="1:13">
      <c r="A308" s="175"/>
      <c r="B308" s="175"/>
      <c r="C308" s="175"/>
      <c r="D308" s="164"/>
      <c r="E308" s="150">
        <v>820000</v>
      </c>
      <c r="F308" s="165"/>
      <c r="G308" s="151" t="s">
        <v>346</v>
      </c>
      <c r="H308" s="154"/>
      <c r="I308" s="163"/>
      <c r="J308" s="163"/>
      <c r="K308" s="159"/>
      <c r="L308" s="160"/>
      <c r="M308" s="258"/>
    </row>
    <row r="309" spans="1:13" ht="21.75" customHeight="1">
      <c r="A309" s="148" t="s">
        <v>420</v>
      </c>
      <c r="B309" s="148" t="s">
        <v>325</v>
      </c>
      <c r="C309" s="148" t="s">
        <v>305</v>
      </c>
      <c r="D309" s="161" t="s">
        <v>328</v>
      </c>
      <c r="E309" s="156" t="s">
        <v>663</v>
      </c>
      <c r="F309" s="157" t="s">
        <v>772</v>
      </c>
      <c r="G309" s="158" t="s">
        <v>664</v>
      </c>
      <c r="H309" s="159">
        <v>50000</v>
      </c>
      <c r="I309" s="215">
        <f>H309/12*12</f>
        <v>50000</v>
      </c>
      <c r="J309" s="166">
        <v>0</v>
      </c>
      <c r="K309" s="159">
        <f t="shared" si="34"/>
        <v>0</v>
      </c>
      <c r="L309" s="160">
        <f t="shared" ref="L309:L326" si="36">J309/J$523</f>
        <v>0</v>
      </c>
      <c r="M309" s="258"/>
    </row>
    <row r="310" spans="1:13" ht="21.75" customHeight="1">
      <c r="A310" s="148" t="s">
        <v>420</v>
      </c>
      <c r="B310" s="148" t="s">
        <v>325</v>
      </c>
      <c r="C310" s="148" t="s">
        <v>305</v>
      </c>
      <c r="D310" s="161" t="s">
        <v>328</v>
      </c>
      <c r="E310" s="156" t="s">
        <v>663</v>
      </c>
      <c r="F310" s="157" t="s">
        <v>763</v>
      </c>
      <c r="G310" s="158" t="s">
        <v>664</v>
      </c>
      <c r="H310" s="159">
        <v>25000</v>
      </c>
      <c r="I310" s="215">
        <f t="shared" ref="I310:I326" si="37">H310/12*12</f>
        <v>25000</v>
      </c>
      <c r="J310" s="166">
        <v>0</v>
      </c>
      <c r="K310" s="159">
        <f t="shared" si="34"/>
        <v>0</v>
      </c>
      <c r="L310" s="160">
        <f t="shared" si="36"/>
        <v>0</v>
      </c>
      <c r="M310" s="258"/>
    </row>
    <row r="311" spans="1:13" ht="17.25" customHeight="1">
      <c r="A311" s="148" t="s">
        <v>420</v>
      </c>
      <c r="B311" s="148" t="s">
        <v>325</v>
      </c>
      <c r="C311" s="148" t="s">
        <v>305</v>
      </c>
      <c r="D311" s="161" t="s">
        <v>245</v>
      </c>
      <c r="E311" s="156" t="s">
        <v>452</v>
      </c>
      <c r="F311" s="157" t="s">
        <v>762</v>
      </c>
      <c r="G311" s="183" t="s">
        <v>590</v>
      </c>
      <c r="H311" s="159">
        <v>10000</v>
      </c>
      <c r="I311" s="215">
        <f t="shared" si="37"/>
        <v>10000</v>
      </c>
      <c r="J311" s="166">
        <v>0</v>
      </c>
      <c r="K311" s="159">
        <f t="shared" si="34"/>
        <v>0</v>
      </c>
      <c r="L311" s="160">
        <f t="shared" si="36"/>
        <v>0</v>
      </c>
      <c r="M311" s="258"/>
    </row>
    <row r="312" spans="1:13" ht="17.25" customHeight="1">
      <c r="A312" s="148" t="s">
        <v>420</v>
      </c>
      <c r="B312" s="148" t="s">
        <v>325</v>
      </c>
      <c r="C312" s="148" t="s">
        <v>305</v>
      </c>
      <c r="D312" s="161" t="s">
        <v>328</v>
      </c>
      <c r="E312" s="156" t="s">
        <v>715</v>
      </c>
      <c r="F312" s="157" t="s">
        <v>764</v>
      </c>
      <c r="G312" s="183" t="s">
        <v>716</v>
      </c>
      <c r="H312" s="159">
        <v>40000</v>
      </c>
      <c r="I312" s="215">
        <f t="shared" si="37"/>
        <v>40000</v>
      </c>
      <c r="J312" s="166">
        <v>0</v>
      </c>
      <c r="K312" s="159">
        <f t="shared" si="34"/>
        <v>0</v>
      </c>
      <c r="L312" s="160">
        <f t="shared" si="36"/>
        <v>0</v>
      </c>
      <c r="M312" s="258"/>
    </row>
    <row r="313" spans="1:13" ht="17.25" customHeight="1">
      <c r="A313" s="148" t="s">
        <v>420</v>
      </c>
      <c r="B313" s="148" t="s">
        <v>325</v>
      </c>
      <c r="C313" s="148" t="s">
        <v>305</v>
      </c>
      <c r="D313" s="161" t="s">
        <v>328</v>
      </c>
      <c r="E313" s="156" t="s">
        <v>715</v>
      </c>
      <c r="F313" s="157" t="s">
        <v>761</v>
      </c>
      <c r="G313" s="183" t="s">
        <v>716</v>
      </c>
      <c r="H313" s="159">
        <v>30000</v>
      </c>
      <c r="I313" s="215">
        <f t="shared" si="37"/>
        <v>30000</v>
      </c>
      <c r="J313" s="166">
        <v>0</v>
      </c>
      <c r="K313" s="159">
        <f t="shared" si="34"/>
        <v>0</v>
      </c>
      <c r="L313" s="160">
        <f t="shared" si="36"/>
        <v>0</v>
      </c>
      <c r="M313" s="258"/>
    </row>
    <row r="314" spans="1:13" ht="17.25" customHeight="1">
      <c r="A314" s="148" t="s">
        <v>420</v>
      </c>
      <c r="B314" s="148" t="s">
        <v>325</v>
      </c>
      <c r="C314" s="148" t="s">
        <v>305</v>
      </c>
      <c r="D314" s="161" t="s">
        <v>328</v>
      </c>
      <c r="E314" s="156">
        <v>821222</v>
      </c>
      <c r="F314" s="157" t="s">
        <v>765</v>
      </c>
      <c r="G314" s="158" t="s">
        <v>453</v>
      </c>
      <c r="H314" s="159">
        <v>30000</v>
      </c>
      <c r="I314" s="215">
        <f t="shared" si="37"/>
        <v>30000</v>
      </c>
      <c r="J314" s="166">
        <v>49772.43</v>
      </c>
      <c r="K314" s="159">
        <f t="shared" si="34"/>
        <v>165.90809999999999</v>
      </c>
      <c r="L314" s="160">
        <f t="shared" si="36"/>
        <v>2.62734647642182E-3</v>
      </c>
    </row>
    <row r="315" spans="1:13" ht="17.25" customHeight="1">
      <c r="A315" s="148" t="s">
        <v>420</v>
      </c>
      <c r="B315" s="148" t="s">
        <v>325</v>
      </c>
      <c r="C315" s="148" t="s">
        <v>305</v>
      </c>
      <c r="D315" s="161" t="s">
        <v>260</v>
      </c>
      <c r="E315" s="156">
        <v>821222</v>
      </c>
      <c r="F315" s="157" t="s">
        <v>763</v>
      </c>
      <c r="G315" s="158" t="s">
        <v>453</v>
      </c>
      <c r="H315" s="159">
        <v>20000</v>
      </c>
      <c r="I315" s="215">
        <f t="shared" si="37"/>
        <v>20000</v>
      </c>
      <c r="J315" s="166">
        <v>0</v>
      </c>
      <c r="K315" s="159">
        <f t="shared" si="34"/>
        <v>0</v>
      </c>
      <c r="L315" s="160">
        <f t="shared" si="36"/>
        <v>0</v>
      </c>
    </row>
    <row r="316" spans="1:13" ht="17.25" customHeight="1">
      <c r="A316" s="148" t="s">
        <v>420</v>
      </c>
      <c r="B316" s="148" t="s">
        <v>325</v>
      </c>
      <c r="C316" s="148" t="s">
        <v>305</v>
      </c>
      <c r="D316" s="161" t="s">
        <v>400</v>
      </c>
      <c r="E316" s="156">
        <v>821224</v>
      </c>
      <c r="F316" s="157" t="s">
        <v>765</v>
      </c>
      <c r="G316" s="158" t="s">
        <v>777</v>
      </c>
      <c r="H316" s="159">
        <v>100000</v>
      </c>
      <c r="I316" s="215">
        <f t="shared" si="37"/>
        <v>100000</v>
      </c>
      <c r="J316" s="166">
        <v>88474.05</v>
      </c>
      <c r="K316" s="159">
        <f t="shared" si="34"/>
        <v>88.474050000000005</v>
      </c>
      <c r="L316" s="160">
        <f t="shared" si="36"/>
        <v>4.6702960559142472E-3</v>
      </c>
      <c r="M316" s="258"/>
    </row>
    <row r="317" spans="1:13" ht="16.5" customHeight="1">
      <c r="A317" s="148" t="s">
        <v>420</v>
      </c>
      <c r="B317" s="148" t="s">
        <v>325</v>
      </c>
      <c r="C317" s="148" t="s">
        <v>305</v>
      </c>
      <c r="D317" s="161" t="s">
        <v>328</v>
      </c>
      <c r="E317" s="156" t="s">
        <v>454</v>
      </c>
      <c r="F317" s="157" t="s">
        <v>238</v>
      </c>
      <c r="G317" s="158" t="s">
        <v>455</v>
      </c>
      <c r="H317" s="174">
        <v>10000</v>
      </c>
      <c r="I317" s="215">
        <f t="shared" si="37"/>
        <v>10000</v>
      </c>
      <c r="J317" s="181">
        <v>0</v>
      </c>
      <c r="K317" s="159">
        <f t="shared" si="34"/>
        <v>0</v>
      </c>
      <c r="L317" s="160">
        <f t="shared" si="36"/>
        <v>0</v>
      </c>
      <c r="M317" s="258"/>
    </row>
    <row r="318" spans="1:13" ht="18" customHeight="1">
      <c r="A318" s="148" t="s">
        <v>420</v>
      </c>
      <c r="B318" s="148" t="s">
        <v>325</v>
      </c>
      <c r="C318" s="148" t="s">
        <v>305</v>
      </c>
      <c r="D318" s="161" t="s">
        <v>328</v>
      </c>
      <c r="E318" s="156" t="s">
        <v>783</v>
      </c>
      <c r="F318" s="157" t="s">
        <v>765</v>
      </c>
      <c r="G318" s="158" t="s">
        <v>717</v>
      </c>
      <c r="H318" s="174">
        <v>5000</v>
      </c>
      <c r="I318" s="215">
        <f t="shared" si="37"/>
        <v>5000</v>
      </c>
      <c r="J318" s="181">
        <v>0</v>
      </c>
      <c r="K318" s="159">
        <f t="shared" si="34"/>
        <v>0</v>
      </c>
      <c r="L318" s="160">
        <f t="shared" si="36"/>
        <v>0</v>
      </c>
      <c r="M318" s="258"/>
    </row>
    <row r="319" spans="1:13" ht="18" customHeight="1">
      <c r="A319" s="148" t="s">
        <v>420</v>
      </c>
      <c r="B319" s="148" t="s">
        <v>325</v>
      </c>
      <c r="C319" s="148" t="s">
        <v>305</v>
      </c>
      <c r="D319" s="161" t="s">
        <v>328</v>
      </c>
      <c r="E319" s="156" t="s">
        <v>783</v>
      </c>
      <c r="F319" s="157" t="s">
        <v>761</v>
      </c>
      <c r="G319" s="158" t="s">
        <v>717</v>
      </c>
      <c r="H319" s="174">
        <v>10000</v>
      </c>
      <c r="I319" s="215">
        <f t="shared" si="37"/>
        <v>10000</v>
      </c>
      <c r="J319" s="181">
        <v>0</v>
      </c>
      <c r="K319" s="159">
        <f t="shared" si="34"/>
        <v>0</v>
      </c>
      <c r="L319" s="160">
        <f t="shared" si="36"/>
        <v>0</v>
      </c>
      <c r="M319" s="258"/>
    </row>
    <row r="320" spans="1:13" ht="17.25" customHeight="1">
      <c r="A320" s="148" t="s">
        <v>420</v>
      </c>
      <c r="B320" s="148" t="s">
        <v>325</v>
      </c>
      <c r="C320" s="148" t="s">
        <v>305</v>
      </c>
      <c r="D320" s="161" t="s">
        <v>328</v>
      </c>
      <c r="E320" s="156">
        <v>821610</v>
      </c>
      <c r="F320" s="157" t="s">
        <v>770</v>
      </c>
      <c r="G320" s="158" t="s">
        <v>620</v>
      </c>
      <c r="H320" s="174">
        <v>275000</v>
      </c>
      <c r="I320" s="215">
        <f t="shared" si="37"/>
        <v>275000</v>
      </c>
      <c r="J320" s="181">
        <v>153066.63</v>
      </c>
      <c r="K320" s="159">
        <f t="shared" si="34"/>
        <v>55.660592727272729</v>
      </c>
      <c r="L320" s="160">
        <f t="shared" si="36"/>
        <v>8.0799565339337957E-3</v>
      </c>
      <c r="M320" s="258"/>
    </row>
    <row r="321" spans="1:13" ht="17.25" customHeight="1">
      <c r="A321" s="148" t="s">
        <v>420</v>
      </c>
      <c r="B321" s="148" t="s">
        <v>325</v>
      </c>
      <c r="C321" s="148" t="s">
        <v>305</v>
      </c>
      <c r="D321" s="161" t="s">
        <v>328</v>
      </c>
      <c r="E321" s="156" t="s">
        <v>456</v>
      </c>
      <c r="F321" s="157" t="s">
        <v>238</v>
      </c>
      <c r="G321" s="158" t="s">
        <v>457</v>
      </c>
      <c r="H321" s="174">
        <v>30000</v>
      </c>
      <c r="I321" s="215">
        <f t="shared" si="37"/>
        <v>30000</v>
      </c>
      <c r="J321" s="181">
        <v>29867.75</v>
      </c>
      <c r="K321" s="159">
        <f t="shared" si="34"/>
        <v>99.55916666666667</v>
      </c>
      <c r="L321" s="160">
        <f t="shared" si="36"/>
        <v>1.5766344484516393E-3</v>
      </c>
      <c r="M321" s="258"/>
    </row>
    <row r="322" spans="1:13" ht="15.75" customHeight="1">
      <c r="A322" s="148" t="s">
        <v>420</v>
      </c>
      <c r="B322" s="148" t="s">
        <v>325</v>
      </c>
      <c r="C322" s="148" t="s">
        <v>305</v>
      </c>
      <c r="D322" s="161" t="s">
        <v>328</v>
      </c>
      <c r="E322" s="156">
        <v>821612</v>
      </c>
      <c r="F322" s="157" t="s">
        <v>772</v>
      </c>
      <c r="G322" s="158" t="s">
        <v>209</v>
      </c>
      <c r="H322" s="159">
        <v>24000</v>
      </c>
      <c r="I322" s="215">
        <f t="shared" si="37"/>
        <v>24000</v>
      </c>
      <c r="J322" s="166">
        <v>3500</v>
      </c>
      <c r="K322" s="159">
        <f t="shared" si="34"/>
        <v>14.583333333333334</v>
      </c>
      <c r="L322" s="160">
        <f t="shared" si="36"/>
        <v>1.8475514792981517E-4</v>
      </c>
      <c r="M322" s="258"/>
    </row>
    <row r="323" spans="1:13" ht="15.75" customHeight="1">
      <c r="A323" s="148" t="s">
        <v>420</v>
      </c>
      <c r="B323" s="148" t="s">
        <v>325</v>
      </c>
      <c r="C323" s="148" t="s">
        <v>305</v>
      </c>
      <c r="D323" s="161" t="s">
        <v>328</v>
      </c>
      <c r="E323" s="156">
        <v>821612</v>
      </c>
      <c r="F323" s="157" t="s">
        <v>765</v>
      </c>
      <c r="G323" s="158" t="s">
        <v>209</v>
      </c>
      <c r="H323" s="159">
        <v>175000</v>
      </c>
      <c r="I323" s="215">
        <f t="shared" si="37"/>
        <v>175000</v>
      </c>
      <c r="J323" s="166">
        <v>173151.91</v>
      </c>
      <c r="K323" s="159">
        <f t="shared" si="34"/>
        <v>98.943948571428578</v>
      </c>
      <c r="L323" s="160">
        <f t="shared" si="36"/>
        <v>9.1402019275371553E-3</v>
      </c>
      <c r="M323" s="258"/>
    </row>
    <row r="324" spans="1:13" ht="15.75" customHeight="1">
      <c r="A324" s="148" t="s">
        <v>420</v>
      </c>
      <c r="B324" s="148" t="s">
        <v>325</v>
      </c>
      <c r="C324" s="148" t="s">
        <v>305</v>
      </c>
      <c r="D324" s="161" t="s">
        <v>260</v>
      </c>
      <c r="E324" s="156">
        <v>821612</v>
      </c>
      <c r="F324" s="157" t="s">
        <v>763</v>
      </c>
      <c r="G324" s="158" t="s">
        <v>209</v>
      </c>
      <c r="H324" s="159">
        <v>6000</v>
      </c>
      <c r="I324" s="121">
        <f t="shared" si="37"/>
        <v>6000</v>
      </c>
      <c r="J324" s="166">
        <v>5910.49</v>
      </c>
      <c r="K324" s="159">
        <f t="shared" si="34"/>
        <v>98.508166666666668</v>
      </c>
      <c r="L324" s="160">
        <f t="shared" si="36"/>
        <v>3.119981297964838E-4</v>
      </c>
      <c r="M324" s="258"/>
    </row>
    <row r="325" spans="1:13" ht="15.75" customHeight="1">
      <c r="A325" s="148" t="s">
        <v>420</v>
      </c>
      <c r="B325" s="148" t="s">
        <v>325</v>
      </c>
      <c r="C325" s="148" t="s">
        <v>305</v>
      </c>
      <c r="D325" s="161" t="s">
        <v>328</v>
      </c>
      <c r="E325" s="156">
        <v>821612</v>
      </c>
      <c r="F325" s="157" t="s">
        <v>764</v>
      </c>
      <c r="G325" s="158" t="s">
        <v>209</v>
      </c>
      <c r="H325" s="159">
        <v>56000</v>
      </c>
      <c r="I325" s="215">
        <f t="shared" si="37"/>
        <v>56000</v>
      </c>
      <c r="J325" s="166">
        <v>29088.5</v>
      </c>
      <c r="K325" s="159">
        <f t="shared" si="34"/>
        <v>51.943750000000001</v>
      </c>
      <c r="L325" s="160">
        <f t="shared" si="36"/>
        <v>1.5355000344446938E-3</v>
      </c>
    </row>
    <row r="326" spans="1:13" ht="15.75" customHeight="1">
      <c r="A326" s="148" t="s">
        <v>420</v>
      </c>
      <c r="B326" s="148" t="s">
        <v>325</v>
      </c>
      <c r="C326" s="148" t="s">
        <v>305</v>
      </c>
      <c r="D326" s="161" t="s">
        <v>328</v>
      </c>
      <c r="E326" s="156">
        <v>821612</v>
      </c>
      <c r="F326" s="157" t="s">
        <v>770</v>
      </c>
      <c r="G326" s="158" t="s">
        <v>209</v>
      </c>
      <c r="H326" s="159">
        <v>179000</v>
      </c>
      <c r="I326" s="215">
        <f t="shared" si="37"/>
        <v>179000</v>
      </c>
      <c r="J326" s="166">
        <v>0</v>
      </c>
      <c r="K326" s="159">
        <f t="shared" si="34"/>
        <v>0</v>
      </c>
      <c r="L326" s="160">
        <f t="shared" si="36"/>
        <v>0</v>
      </c>
    </row>
    <row r="327" spans="1:13" ht="15.75" customHeight="1">
      <c r="A327" s="148"/>
      <c r="B327" s="148"/>
      <c r="C327" s="148"/>
      <c r="D327" s="161"/>
      <c r="E327" s="180">
        <v>823000</v>
      </c>
      <c r="F327" s="162"/>
      <c r="G327" s="151" t="s">
        <v>704</v>
      </c>
      <c r="H327" s="159"/>
      <c r="I327" s="166"/>
      <c r="J327" s="166"/>
      <c r="K327" s="159"/>
      <c r="L327" s="160"/>
      <c r="M327" s="258"/>
    </row>
    <row r="328" spans="1:13" ht="15" customHeight="1">
      <c r="A328" s="148" t="s">
        <v>420</v>
      </c>
      <c r="B328" s="148" t="s">
        <v>325</v>
      </c>
      <c r="C328" s="148" t="s">
        <v>305</v>
      </c>
      <c r="D328" s="161" t="s">
        <v>438</v>
      </c>
      <c r="E328" s="156">
        <v>823111</v>
      </c>
      <c r="F328" s="157" t="s">
        <v>765</v>
      </c>
      <c r="G328" s="158" t="s">
        <v>458</v>
      </c>
      <c r="H328" s="159">
        <v>61000</v>
      </c>
      <c r="I328" s="215">
        <f>H328/12*12</f>
        <v>61000</v>
      </c>
      <c r="J328" s="166">
        <v>60973.51</v>
      </c>
      <c r="K328" s="159">
        <f t="shared" si="34"/>
        <v>99.956573770491815</v>
      </c>
      <c r="L328" s="160">
        <f>J328/J$523</f>
        <v>3.2186199599571613E-3</v>
      </c>
      <c r="M328" s="258"/>
    </row>
    <row r="329" spans="1:13" ht="15" customHeight="1">
      <c r="A329" s="148" t="s">
        <v>420</v>
      </c>
      <c r="B329" s="148" t="s">
        <v>325</v>
      </c>
      <c r="C329" s="148" t="s">
        <v>305</v>
      </c>
      <c r="D329" s="161" t="s">
        <v>438</v>
      </c>
      <c r="E329" s="156">
        <v>823111</v>
      </c>
      <c r="F329" s="157" t="s">
        <v>753</v>
      </c>
      <c r="G329" s="158" t="s">
        <v>458</v>
      </c>
      <c r="H329" s="159">
        <v>125000</v>
      </c>
      <c r="I329" s="121">
        <f>H329/12*12</f>
        <v>125000</v>
      </c>
      <c r="J329" s="166">
        <v>124321.09</v>
      </c>
      <c r="K329" s="187">
        <f t="shared" si="34"/>
        <v>99.45687199999999</v>
      </c>
      <c r="L329" s="160">
        <f>J329/J$523</f>
        <v>6.5625603924988184E-3</v>
      </c>
      <c r="M329" s="258" t="s">
        <v>944</v>
      </c>
    </row>
    <row r="330" spans="1:13" ht="22.5">
      <c r="A330" s="148"/>
      <c r="B330" s="148"/>
      <c r="C330" s="148"/>
      <c r="D330" s="161"/>
      <c r="E330" s="152"/>
      <c r="F330" s="162"/>
      <c r="G330" s="151" t="s">
        <v>461</v>
      </c>
      <c r="H330" s="154">
        <f>SUM(H298:H329)</f>
        <v>1346440</v>
      </c>
      <c r="I330" s="154">
        <f>SUM(I298:I329)</f>
        <v>1346440</v>
      </c>
      <c r="J330" s="154">
        <f>SUM(J298:J329)</f>
        <v>761607.73</v>
      </c>
      <c r="K330" s="171">
        <f t="shared" si="34"/>
        <v>56.564550221324382</v>
      </c>
      <c r="L330" s="216">
        <f>J330/J$523</f>
        <v>4.0203128234468782E-2</v>
      </c>
      <c r="M330" s="258"/>
    </row>
    <row r="331" spans="1:13" ht="22.5">
      <c r="A331" s="148" t="s">
        <v>462</v>
      </c>
      <c r="B331" s="148" t="s">
        <v>302</v>
      </c>
      <c r="C331" s="140"/>
      <c r="D331" s="161"/>
      <c r="E331" s="150"/>
      <c r="F331" s="162"/>
      <c r="G331" s="151" t="s">
        <v>750</v>
      </c>
      <c r="H331" s="154"/>
      <c r="I331" s="163"/>
      <c r="J331" s="163"/>
      <c r="K331" s="159"/>
      <c r="L331" s="160"/>
      <c r="M331" s="258"/>
    </row>
    <row r="332" spans="1:13">
      <c r="A332" s="140"/>
      <c r="B332" s="140"/>
      <c r="C332" s="140"/>
      <c r="D332" s="161"/>
      <c r="E332" s="150">
        <v>610000</v>
      </c>
      <c r="F332" s="162"/>
      <c r="G332" s="151" t="s">
        <v>304</v>
      </c>
      <c r="H332" s="154"/>
      <c r="I332" s="163"/>
      <c r="J332" s="163"/>
      <c r="K332" s="159"/>
      <c r="L332" s="160"/>
      <c r="M332" s="258"/>
    </row>
    <row r="333" spans="1:13" ht="16.5" customHeight="1">
      <c r="A333" s="148" t="s">
        <v>464</v>
      </c>
      <c r="B333" s="148" t="s">
        <v>302</v>
      </c>
      <c r="C333" s="148" t="s">
        <v>305</v>
      </c>
      <c r="D333" s="161" t="s">
        <v>463</v>
      </c>
      <c r="E333" s="156">
        <v>611110</v>
      </c>
      <c r="F333" s="157" t="s">
        <v>753</v>
      </c>
      <c r="G333" s="158" t="s">
        <v>326</v>
      </c>
      <c r="H333" s="159">
        <v>174500</v>
      </c>
      <c r="I333" s="215">
        <f>H333/12*12</f>
        <v>174500</v>
      </c>
      <c r="J333" s="166">
        <v>172146.86</v>
      </c>
      <c r="K333" s="159">
        <f t="shared" ref="K333:K397" si="38">J333/H333*100</f>
        <v>98.651495702005718</v>
      </c>
      <c r="L333" s="160">
        <f>J333/J$523</f>
        <v>9.0871481671294801E-3</v>
      </c>
      <c r="M333" s="258"/>
    </row>
    <row r="334" spans="1:13" ht="15.75" customHeight="1">
      <c r="A334" s="148" t="s">
        <v>464</v>
      </c>
      <c r="B334" s="148" t="s">
        <v>302</v>
      </c>
      <c r="C334" s="148" t="s">
        <v>305</v>
      </c>
      <c r="D334" s="161" t="s">
        <v>463</v>
      </c>
      <c r="E334" s="156">
        <v>611131</v>
      </c>
      <c r="F334" s="157" t="s">
        <v>753</v>
      </c>
      <c r="G334" s="158" t="s">
        <v>93</v>
      </c>
      <c r="H334" s="159">
        <v>40200</v>
      </c>
      <c r="I334" s="215">
        <f t="shared" ref="I334:I398" si="39">H334/12*12</f>
        <v>40200</v>
      </c>
      <c r="J334" s="166">
        <v>39845.339999999997</v>
      </c>
      <c r="K334" s="159">
        <f t="shared" si="38"/>
        <v>99.117761194029839</v>
      </c>
      <c r="L334" s="160">
        <f t="shared" ref="L334:L398" si="40">J334/J$523</f>
        <v>2.1033233388610805E-3</v>
      </c>
      <c r="M334" s="258"/>
    </row>
    <row r="335" spans="1:13" ht="14.25" customHeight="1">
      <c r="A335" s="148" t="s">
        <v>464</v>
      </c>
      <c r="B335" s="148" t="s">
        <v>302</v>
      </c>
      <c r="C335" s="148" t="s">
        <v>305</v>
      </c>
      <c r="D335" s="161" t="s">
        <v>463</v>
      </c>
      <c r="E335" s="156">
        <v>611132</v>
      </c>
      <c r="F335" s="157" t="s">
        <v>753</v>
      </c>
      <c r="G335" s="158" t="s">
        <v>94</v>
      </c>
      <c r="H335" s="159">
        <v>29600</v>
      </c>
      <c r="I335" s="215">
        <f t="shared" si="39"/>
        <v>29600</v>
      </c>
      <c r="J335" s="166">
        <v>29298.02</v>
      </c>
      <c r="K335" s="159">
        <f t="shared" si="38"/>
        <v>98.979797297297296</v>
      </c>
      <c r="L335" s="160">
        <f t="shared" si="40"/>
        <v>1.5465600054716238E-3</v>
      </c>
      <c r="M335" s="258"/>
    </row>
    <row r="336" spans="1:13" ht="17.25" customHeight="1">
      <c r="A336" s="148" t="s">
        <v>464</v>
      </c>
      <c r="B336" s="148" t="s">
        <v>302</v>
      </c>
      <c r="C336" s="148" t="s">
        <v>305</v>
      </c>
      <c r="D336" s="161" t="s">
        <v>463</v>
      </c>
      <c r="E336" s="156">
        <v>611133</v>
      </c>
      <c r="F336" s="157" t="s">
        <v>753</v>
      </c>
      <c r="G336" s="158" t="s">
        <v>95</v>
      </c>
      <c r="H336" s="159">
        <v>3600</v>
      </c>
      <c r="I336" s="215">
        <f t="shared" si="39"/>
        <v>3600</v>
      </c>
      <c r="J336" s="166">
        <v>3515.73</v>
      </c>
      <c r="K336" s="159">
        <f t="shared" si="38"/>
        <v>97.659166666666664</v>
      </c>
      <c r="L336" s="160">
        <f t="shared" si="40"/>
        <v>1.8558549035179689E-4</v>
      </c>
      <c r="M336" s="258"/>
    </row>
    <row r="337" spans="1:13" ht="16.5" customHeight="1">
      <c r="A337" s="148" t="s">
        <v>464</v>
      </c>
      <c r="B337" s="148" t="s">
        <v>302</v>
      </c>
      <c r="C337" s="148" t="s">
        <v>305</v>
      </c>
      <c r="D337" s="161" t="s">
        <v>463</v>
      </c>
      <c r="E337" s="156">
        <v>611211</v>
      </c>
      <c r="F337" s="157" t="s">
        <v>753</v>
      </c>
      <c r="G337" s="158" t="s">
        <v>97</v>
      </c>
      <c r="H337" s="159">
        <v>9000</v>
      </c>
      <c r="I337" s="215">
        <f t="shared" si="39"/>
        <v>9000</v>
      </c>
      <c r="J337" s="166">
        <v>5807.5</v>
      </c>
      <c r="K337" s="159">
        <f t="shared" si="38"/>
        <v>64.527777777777771</v>
      </c>
      <c r="L337" s="160">
        <f t="shared" si="40"/>
        <v>3.065615776006862E-4</v>
      </c>
      <c r="M337" s="258"/>
    </row>
    <row r="338" spans="1:13" ht="14.25" customHeight="1">
      <c r="A338" s="148" t="s">
        <v>464</v>
      </c>
      <c r="B338" s="148" t="s">
        <v>302</v>
      </c>
      <c r="C338" s="148" t="s">
        <v>305</v>
      </c>
      <c r="D338" s="161" t="s">
        <v>463</v>
      </c>
      <c r="E338" s="156">
        <v>611221</v>
      </c>
      <c r="F338" s="157" t="s">
        <v>753</v>
      </c>
      <c r="G338" s="158" t="s">
        <v>98</v>
      </c>
      <c r="H338" s="159">
        <v>24200</v>
      </c>
      <c r="I338" s="215">
        <f t="shared" si="39"/>
        <v>24200</v>
      </c>
      <c r="J338" s="166">
        <v>23564.29</v>
      </c>
      <c r="K338" s="159">
        <f t="shared" si="38"/>
        <v>97.373099173553726</v>
      </c>
      <c r="L338" s="160">
        <f t="shared" si="40"/>
        <v>1.2438925385174469E-3</v>
      </c>
      <c r="M338" s="258"/>
    </row>
    <row r="339" spans="1:13" ht="15.75" customHeight="1">
      <c r="A339" s="148" t="s">
        <v>464</v>
      </c>
      <c r="B339" s="148" t="s">
        <v>302</v>
      </c>
      <c r="C339" s="148" t="s">
        <v>305</v>
      </c>
      <c r="D339" s="161" t="s">
        <v>463</v>
      </c>
      <c r="E339" s="156">
        <v>611224</v>
      </c>
      <c r="F339" s="157" t="s">
        <v>753</v>
      </c>
      <c r="G339" s="158" t="s">
        <v>99</v>
      </c>
      <c r="H339" s="159">
        <v>5520</v>
      </c>
      <c r="I339" s="215">
        <f t="shared" si="39"/>
        <v>5520</v>
      </c>
      <c r="J339" s="166">
        <v>5352</v>
      </c>
      <c r="K339" s="159">
        <f t="shared" si="38"/>
        <v>96.956521739130437</v>
      </c>
      <c r="L339" s="160">
        <f t="shared" si="40"/>
        <v>2.8251701477724879E-4</v>
      </c>
      <c r="M339" s="258"/>
    </row>
    <row r="340" spans="1:13" ht="15.75" customHeight="1">
      <c r="A340" s="148" t="s">
        <v>464</v>
      </c>
      <c r="B340" s="148" t="s">
        <v>302</v>
      </c>
      <c r="C340" s="148" t="s">
        <v>305</v>
      </c>
      <c r="D340" s="161" t="s">
        <v>463</v>
      </c>
      <c r="E340" s="156">
        <v>612111</v>
      </c>
      <c r="F340" s="157" t="s">
        <v>753</v>
      </c>
      <c r="G340" s="158" t="s">
        <v>105</v>
      </c>
      <c r="H340" s="159">
        <v>14200</v>
      </c>
      <c r="I340" s="215">
        <f t="shared" si="39"/>
        <v>14200</v>
      </c>
      <c r="J340" s="166">
        <v>14063.04</v>
      </c>
      <c r="K340" s="159">
        <f t="shared" si="38"/>
        <v>99.035492957746484</v>
      </c>
      <c r="L340" s="160">
        <f t="shared" si="40"/>
        <v>7.4234829586940232E-4</v>
      </c>
      <c r="M340" s="258"/>
    </row>
    <row r="341" spans="1:13" ht="13.5" customHeight="1">
      <c r="A341" s="148" t="s">
        <v>464</v>
      </c>
      <c r="B341" s="148" t="s">
        <v>302</v>
      </c>
      <c r="C341" s="148" t="s">
        <v>305</v>
      </c>
      <c r="D341" s="161" t="s">
        <v>463</v>
      </c>
      <c r="E341" s="156">
        <v>612112</v>
      </c>
      <c r="F341" s="157" t="s">
        <v>753</v>
      </c>
      <c r="G341" s="158" t="s">
        <v>106</v>
      </c>
      <c r="H341" s="159">
        <v>9500</v>
      </c>
      <c r="I341" s="215">
        <f t="shared" si="39"/>
        <v>9500</v>
      </c>
      <c r="J341" s="166">
        <v>9375.3799999999992</v>
      </c>
      <c r="K341" s="159">
        <f t="shared" si="38"/>
        <v>98.688210526315771</v>
      </c>
      <c r="L341" s="160">
        <f t="shared" si="40"/>
        <v>4.9489991965663723E-4</v>
      </c>
      <c r="M341" s="258"/>
    </row>
    <row r="342" spans="1:13" ht="15.75" customHeight="1">
      <c r="A342" s="148" t="s">
        <v>464</v>
      </c>
      <c r="B342" s="148" t="s">
        <v>302</v>
      </c>
      <c r="C342" s="148" t="s">
        <v>305</v>
      </c>
      <c r="D342" s="161" t="s">
        <v>463</v>
      </c>
      <c r="E342" s="156">
        <v>612113</v>
      </c>
      <c r="F342" s="157" t="s">
        <v>753</v>
      </c>
      <c r="G342" s="158" t="s">
        <v>107</v>
      </c>
      <c r="H342" s="159">
        <v>1200</v>
      </c>
      <c r="I342" s="215">
        <f t="shared" si="39"/>
        <v>1200</v>
      </c>
      <c r="J342" s="166">
        <v>1171.83</v>
      </c>
      <c r="K342" s="159">
        <f t="shared" si="38"/>
        <v>97.652500000000003</v>
      </c>
      <c r="L342" s="160">
        <f t="shared" si="40"/>
        <v>6.1857607142455805E-5</v>
      </c>
      <c r="M342" s="258"/>
    </row>
    <row r="343" spans="1:13" ht="14.25" customHeight="1">
      <c r="A343" s="148" t="s">
        <v>464</v>
      </c>
      <c r="B343" s="148" t="s">
        <v>302</v>
      </c>
      <c r="C343" s="148" t="s">
        <v>305</v>
      </c>
      <c r="D343" s="161" t="s">
        <v>463</v>
      </c>
      <c r="E343" s="156" t="s">
        <v>465</v>
      </c>
      <c r="F343" s="157" t="s">
        <v>753</v>
      </c>
      <c r="G343" s="158" t="s">
        <v>901</v>
      </c>
      <c r="H343" s="159">
        <v>5000</v>
      </c>
      <c r="I343" s="215">
        <f t="shared" si="39"/>
        <v>5000</v>
      </c>
      <c r="J343" s="166">
        <v>5000</v>
      </c>
      <c r="K343" s="159">
        <f t="shared" si="38"/>
        <v>100</v>
      </c>
      <c r="L343" s="160">
        <f t="shared" si="40"/>
        <v>2.6393592561402165E-4</v>
      </c>
      <c r="M343" s="258"/>
    </row>
    <row r="344" spans="1:13" ht="15.75" customHeight="1">
      <c r="A344" s="148" t="s">
        <v>464</v>
      </c>
      <c r="B344" s="148" t="s">
        <v>302</v>
      </c>
      <c r="C344" s="148" t="s">
        <v>305</v>
      </c>
      <c r="D344" s="161" t="s">
        <v>466</v>
      </c>
      <c r="E344" s="156">
        <v>613911</v>
      </c>
      <c r="F344" s="157" t="s">
        <v>753</v>
      </c>
      <c r="G344" s="158" t="s">
        <v>902</v>
      </c>
      <c r="H344" s="159">
        <v>20000</v>
      </c>
      <c r="I344" s="215">
        <f t="shared" si="39"/>
        <v>20000</v>
      </c>
      <c r="J344" s="166">
        <v>6988.4</v>
      </c>
      <c r="K344" s="159">
        <f t="shared" si="38"/>
        <v>34.942</v>
      </c>
      <c r="L344" s="160">
        <f t="shared" si="40"/>
        <v>3.6889796451220581E-4</v>
      </c>
      <c r="M344" s="258"/>
    </row>
    <row r="345" spans="1:13" ht="15.75" customHeight="1">
      <c r="A345" s="148" t="s">
        <v>464</v>
      </c>
      <c r="B345" s="148" t="s">
        <v>302</v>
      </c>
      <c r="C345" s="148" t="s">
        <v>305</v>
      </c>
      <c r="D345" s="161">
        <v>1091</v>
      </c>
      <c r="E345" s="156" t="s">
        <v>784</v>
      </c>
      <c r="F345" s="157" t="s">
        <v>759</v>
      </c>
      <c r="G345" s="158" t="s">
        <v>660</v>
      </c>
      <c r="H345" s="159">
        <v>53000</v>
      </c>
      <c r="I345" s="215">
        <f t="shared" si="39"/>
        <v>53000</v>
      </c>
      <c r="J345" s="166">
        <v>45062.91</v>
      </c>
      <c r="K345" s="159">
        <f t="shared" si="38"/>
        <v>85.024358490566044</v>
      </c>
      <c r="L345" s="160">
        <f t="shared" si="40"/>
        <v>2.378744172342271E-3</v>
      </c>
      <c r="M345" s="258"/>
    </row>
    <row r="346" spans="1:13" ht="15.75" customHeight="1">
      <c r="A346" s="148" t="s">
        <v>464</v>
      </c>
      <c r="B346" s="148" t="s">
        <v>302</v>
      </c>
      <c r="C346" s="148" t="s">
        <v>305</v>
      </c>
      <c r="D346" s="161" t="s">
        <v>289</v>
      </c>
      <c r="E346" s="156" t="s">
        <v>784</v>
      </c>
      <c r="F346" s="157" t="s">
        <v>753</v>
      </c>
      <c r="G346" s="158" t="s">
        <v>660</v>
      </c>
      <c r="H346" s="159">
        <v>7000</v>
      </c>
      <c r="I346" s="215">
        <f t="shared" si="39"/>
        <v>7000</v>
      </c>
      <c r="J346" s="166">
        <v>0</v>
      </c>
      <c r="K346" s="159">
        <f t="shared" si="38"/>
        <v>0</v>
      </c>
      <c r="L346" s="160">
        <f t="shared" si="40"/>
        <v>0</v>
      </c>
      <c r="M346" s="258"/>
    </row>
    <row r="347" spans="1:13" ht="14.25" customHeight="1">
      <c r="A347" s="148" t="s">
        <v>464</v>
      </c>
      <c r="B347" s="148" t="s">
        <v>302</v>
      </c>
      <c r="C347" s="148" t="s">
        <v>305</v>
      </c>
      <c r="D347" s="161" t="s">
        <v>463</v>
      </c>
      <c r="E347" s="156">
        <v>613983</v>
      </c>
      <c r="F347" s="157" t="s">
        <v>753</v>
      </c>
      <c r="G347" s="158" t="s">
        <v>430</v>
      </c>
      <c r="H347" s="159">
        <v>850</v>
      </c>
      <c r="I347" s="215">
        <f t="shared" si="39"/>
        <v>850</v>
      </c>
      <c r="J347" s="166">
        <v>750.45</v>
      </c>
      <c r="K347" s="159">
        <f t="shared" si="38"/>
        <v>88.288235294117655</v>
      </c>
      <c r="L347" s="160">
        <f t="shared" si="40"/>
        <v>3.9614143075408513E-5</v>
      </c>
      <c r="M347" s="258"/>
    </row>
    <row r="348" spans="1:13" ht="16.5" customHeight="1">
      <c r="A348" s="148" t="s">
        <v>464</v>
      </c>
      <c r="B348" s="148" t="s">
        <v>302</v>
      </c>
      <c r="C348" s="148" t="s">
        <v>305</v>
      </c>
      <c r="D348" s="161">
        <v>1092</v>
      </c>
      <c r="E348" s="156" t="s">
        <v>467</v>
      </c>
      <c r="F348" s="157" t="s">
        <v>753</v>
      </c>
      <c r="G348" s="158" t="s">
        <v>468</v>
      </c>
      <c r="H348" s="159">
        <v>30000</v>
      </c>
      <c r="I348" s="215">
        <f t="shared" si="39"/>
        <v>30000</v>
      </c>
      <c r="J348" s="166">
        <v>28737.37</v>
      </c>
      <c r="K348" s="159">
        <f t="shared" si="38"/>
        <v>95.791233333333324</v>
      </c>
      <c r="L348" s="160">
        <f t="shared" si="40"/>
        <v>1.5169648701325235E-3</v>
      </c>
      <c r="M348" s="258"/>
    </row>
    <row r="349" spans="1:13" ht="15" customHeight="1">
      <c r="A349" s="148" t="s">
        <v>464</v>
      </c>
      <c r="B349" s="148" t="s">
        <v>302</v>
      </c>
      <c r="C349" s="148" t="s">
        <v>305</v>
      </c>
      <c r="D349" s="161" t="s">
        <v>328</v>
      </c>
      <c r="E349" s="156" t="s">
        <v>385</v>
      </c>
      <c r="F349" s="157" t="s">
        <v>753</v>
      </c>
      <c r="G349" s="158" t="s">
        <v>469</v>
      </c>
      <c r="H349" s="159">
        <v>7000</v>
      </c>
      <c r="I349" s="215">
        <f t="shared" si="39"/>
        <v>7000</v>
      </c>
      <c r="J349" s="166">
        <v>0</v>
      </c>
      <c r="K349" s="159">
        <f t="shared" si="38"/>
        <v>0</v>
      </c>
      <c r="L349" s="160">
        <f t="shared" si="40"/>
        <v>0</v>
      </c>
    </row>
    <row r="350" spans="1:13" ht="15" customHeight="1">
      <c r="A350" s="148" t="s">
        <v>464</v>
      </c>
      <c r="B350" s="148" t="s">
        <v>302</v>
      </c>
      <c r="C350" s="148" t="s">
        <v>305</v>
      </c>
      <c r="D350" s="184" t="s">
        <v>395</v>
      </c>
      <c r="E350" s="156" t="s">
        <v>631</v>
      </c>
      <c r="F350" s="157" t="s">
        <v>753</v>
      </c>
      <c r="G350" s="158" t="s">
        <v>609</v>
      </c>
      <c r="H350" s="159">
        <v>0</v>
      </c>
      <c r="I350" s="215">
        <f t="shared" si="39"/>
        <v>0</v>
      </c>
      <c r="J350" s="166">
        <v>0</v>
      </c>
      <c r="K350" s="187" t="e">
        <f t="shared" si="38"/>
        <v>#DIV/0!</v>
      </c>
      <c r="L350" s="160">
        <f t="shared" si="40"/>
        <v>0</v>
      </c>
      <c r="M350" s="258"/>
    </row>
    <row r="351" spans="1:13" ht="15" customHeight="1">
      <c r="A351" s="148" t="s">
        <v>464</v>
      </c>
      <c r="B351" s="148" t="s">
        <v>302</v>
      </c>
      <c r="C351" s="148" t="s">
        <v>305</v>
      </c>
      <c r="D351" s="161" t="s">
        <v>463</v>
      </c>
      <c r="E351" s="156" t="s">
        <v>470</v>
      </c>
      <c r="F351" s="157" t="s">
        <v>753</v>
      </c>
      <c r="G351" s="158" t="s">
        <v>471</v>
      </c>
      <c r="H351" s="159">
        <v>90000</v>
      </c>
      <c r="I351" s="121">
        <f t="shared" si="39"/>
        <v>90000</v>
      </c>
      <c r="J351" s="166">
        <v>88000</v>
      </c>
      <c r="K351" s="159">
        <f t="shared" si="38"/>
        <v>97.777777777777771</v>
      </c>
      <c r="L351" s="160">
        <f t="shared" si="40"/>
        <v>4.6452722908067812E-3</v>
      </c>
      <c r="M351" s="258"/>
    </row>
    <row r="352" spans="1:13" ht="18" customHeight="1">
      <c r="A352" s="148" t="s">
        <v>464</v>
      </c>
      <c r="B352" s="148" t="s">
        <v>302</v>
      </c>
      <c r="C352" s="148" t="s">
        <v>305</v>
      </c>
      <c r="D352" s="161">
        <v>1091</v>
      </c>
      <c r="E352" s="156">
        <v>614181</v>
      </c>
      <c r="F352" s="157" t="s">
        <v>753</v>
      </c>
      <c r="G352" s="158" t="s">
        <v>472</v>
      </c>
      <c r="H352" s="159">
        <v>352000</v>
      </c>
      <c r="I352" s="215">
        <f t="shared" si="39"/>
        <v>352000</v>
      </c>
      <c r="J352" s="166">
        <v>352000</v>
      </c>
      <c r="K352" s="159">
        <f t="shared" si="38"/>
        <v>100</v>
      </c>
      <c r="L352" s="160">
        <f t="shared" si="40"/>
        <v>1.8581089163227125E-2</v>
      </c>
      <c r="M352" s="258"/>
    </row>
    <row r="353" spans="1:13" ht="25.5" customHeight="1">
      <c r="A353" s="148" t="s">
        <v>464</v>
      </c>
      <c r="B353" s="148" t="s">
        <v>302</v>
      </c>
      <c r="C353" s="148" t="s">
        <v>305</v>
      </c>
      <c r="D353" s="161">
        <v>1091</v>
      </c>
      <c r="E353" s="156" t="s">
        <v>473</v>
      </c>
      <c r="F353" s="157" t="s">
        <v>753</v>
      </c>
      <c r="G353" s="158" t="s">
        <v>677</v>
      </c>
      <c r="H353" s="159">
        <v>23000</v>
      </c>
      <c r="I353" s="215">
        <f t="shared" si="39"/>
        <v>23000</v>
      </c>
      <c r="J353" s="166">
        <v>22999.98</v>
      </c>
      <c r="K353" s="159">
        <f t="shared" si="38"/>
        <v>99.999913043478259</v>
      </c>
      <c r="L353" s="160">
        <f t="shared" si="40"/>
        <v>1.2141042020807973E-3</v>
      </c>
      <c r="M353" s="258"/>
    </row>
    <row r="354" spans="1:13" ht="22.5">
      <c r="A354" s="148" t="s">
        <v>464</v>
      </c>
      <c r="B354" s="148" t="s">
        <v>302</v>
      </c>
      <c r="C354" s="148" t="s">
        <v>305</v>
      </c>
      <c r="D354" s="161">
        <v>1091</v>
      </c>
      <c r="E354" s="156" t="s">
        <v>785</v>
      </c>
      <c r="F354" s="157" t="s">
        <v>753</v>
      </c>
      <c r="G354" s="158" t="s">
        <v>678</v>
      </c>
      <c r="H354" s="159">
        <v>22000</v>
      </c>
      <c r="I354" s="215">
        <f t="shared" si="39"/>
        <v>22000</v>
      </c>
      <c r="J354" s="166">
        <v>21999.98</v>
      </c>
      <c r="K354" s="159">
        <f t="shared" si="38"/>
        <v>99.999909090909085</v>
      </c>
      <c r="L354" s="160">
        <f t="shared" si="40"/>
        <v>1.161317016957993E-3</v>
      </c>
      <c r="M354" s="258"/>
    </row>
    <row r="355" spans="1:13" ht="24.75" customHeight="1">
      <c r="A355" s="148" t="s">
        <v>464</v>
      </c>
      <c r="B355" s="148" t="s">
        <v>302</v>
      </c>
      <c r="C355" s="148" t="s">
        <v>305</v>
      </c>
      <c r="D355" s="161">
        <v>1091</v>
      </c>
      <c r="E355" s="156" t="s">
        <v>474</v>
      </c>
      <c r="F355" s="157" t="s">
        <v>753</v>
      </c>
      <c r="G355" s="158" t="s">
        <v>734</v>
      </c>
      <c r="H355" s="159">
        <v>15000</v>
      </c>
      <c r="I355" s="215">
        <f t="shared" si="39"/>
        <v>15000</v>
      </c>
      <c r="J355" s="166">
        <v>13000</v>
      </c>
      <c r="K355" s="159">
        <f t="shared" si="38"/>
        <v>86.666666666666671</v>
      </c>
      <c r="L355" s="160">
        <f t="shared" si="40"/>
        <v>6.8623340659645633E-4</v>
      </c>
      <c r="M355" s="258"/>
    </row>
    <row r="356" spans="1:13" ht="14.25" customHeight="1">
      <c r="A356" s="148" t="s">
        <v>464</v>
      </c>
      <c r="B356" s="148" t="s">
        <v>302</v>
      </c>
      <c r="C356" s="148" t="s">
        <v>305</v>
      </c>
      <c r="D356" s="161">
        <v>1092</v>
      </c>
      <c r="E356" s="156">
        <v>614232</v>
      </c>
      <c r="F356" s="157" t="s">
        <v>753</v>
      </c>
      <c r="G356" s="158" t="s">
        <v>475</v>
      </c>
      <c r="H356" s="159">
        <v>30000</v>
      </c>
      <c r="I356" s="215">
        <f t="shared" si="39"/>
        <v>30000</v>
      </c>
      <c r="J356" s="166">
        <v>29750</v>
      </c>
      <c r="K356" s="159">
        <f t="shared" si="38"/>
        <v>99.166666666666671</v>
      </c>
      <c r="L356" s="160">
        <f t="shared" si="40"/>
        <v>1.5704187574034289E-3</v>
      </c>
      <c r="M356" s="258"/>
    </row>
    <row r="357" spans="1:13" ht="18" customHeight="1">
      <c r="A357" s="148" t="s">
        <v>464</v>
      </c>
      <c r="B357" s="148" t="s">
        <v>302</v>
      </c>
      <c r="C357" s="148" t="s">
        <v>305</v>
      </c>
      <c r="D357" s="161">
        <v>1092</v>
      </c>
      <c r="E357" s="156" t="s">
        <v>476</v>
      </c>
      <c r="F357" s="157" t="s">
        <v>770</v>
      </c>
      <c r="G357" s="158" t="s">
        <v>593</v>
      </c>
      <c r="H357" s="159">
        <v>118000</v>
      </c>
      <c r="I357" s="215">
        <f t="shared" si="39"/>
        <v>118000</v>
      </c>
      <c r="J357" s="166">
        <v>112544.28</v>
      </c>
      <c r="K357" s="159">
        <f t="shared" si="38"/>
        <v>95.376508474576269</v>
      </c>
      <c r="L357" s="160">
        <f t="shared" si="40"/>
        <v>5.940895742872725E-3</v>
      </c>
      <c r="M357" s="258"/>
    </row>
    <row r="358" spans="1:13" ht="15.75" customHeight="1">
      <c r="A358" s="148" t="s">
        <v>464</v>
      </c>
      <c r="B358" s="148" t="s">
        <v>302</v>
      </c>
      <c r="C358" s="148" t="s">
        <v>305</v>
      </c>
      <c r="D358" s="161">
        <v>1093</v>
      </c>
      <c r="E358" s="156">
        <v>614233</v>
      </c>
      <c r="F358" s="157" t="s">
        <v>753</v>
      </c>
      <c r="G358" s="158" t="s">
        <v>477</v>
      </c>
      <c r="H358" s="159">
        <v>10000</v>
      </c>
      <c r="I358" s="215">
        <f t="shared" si="39"/>
        <v>10000</v>
      </c>
      <c r="J358" s="166">
        <v>5117.45</v>
      </c>
      <c r="K358" s="159">
        <f t="shared" si="38"/>
        <v>51.174500000000002</v>
      </c>
      <c r="L358" s="160">
        <f t="shared" si="40"/>
        <v>2.7013578050669504E-4</v>
      </c>
    </row>
    <row r="359" spans="1:13" ht="15" customHeight="1">
      <c r="A359" s="148" t="s">
        <v>464</v>
      </c>
      <c r="B359" s="148" t="s">
        <v>302</v>
      </c>
      <c r="C359" s="148" t="s">
        <v>305</v>
      </c>
      <c r="D359" s="161" t="s">
        <v>478</v>
      </c>
      <c r="E359" s="156">
        <v>614234</v>
      </c>
      <c r="F359" s="157" t="s">
        <v>753</v>
      </c>
      <c r="G359" s="158" t="s">
        <v>181</v>
      </c>
      <c r="H359" s="159">
        <v>123000</v>
      </c>
      <c r="I359" s="215">
        <f t="shared" si="39"/>
        <v>123000</v>
      </c>
      <c r="J359" s="166">
        <v>122800</v>
      </c>
      <c r="K359" s="159">
        <f t="shared" si="38"/>
        <v>99.837398373983746</v>
      </c>
      <c r="L359" s="160">
        <f t="shared" si="40"/>
        <v>6.4822663330803727E-3</v>
      </c>
    </row>
    <row r="360" spans="1:13" ht="14.25" customHeight="1">
      <c r="A360" s="148" t="s">
        <v>464</v>
      </c>
      <c r="B360" s="148" t="s">
        <v>302</v>
      </c>
      <c r="C360" s="148" t="s">
        <v>305</v>
      </c>
      <c r="D360" s="161">
        <v>1091</v>
      </c>
      <c r="E360" s="156" t="s">
        <v>594</v>
      </c>
      <c r="F360" s="157" t="s">
        <v>753</v>
      </c>
      <c r="G360" s="158" t="s">
        <v>728</v>
      </c>
      <c r="H360" s="159">
        <v>5000</v>
      </c>
      <c r="I360" s="215">
        <f t="shared" si="39"/>
        <v>5000</v>
      </c>
      <c r="J360" s="166">
        <v>4473.3500000000004</v>
      </c>
      <c r="K360" s="159">
        <f t="shared" si="38"/>
        <v>89.467000000000013</v>
      </c>
      <c r="L360" s="160">
        <f t="shared" si="40"/>
        <v>2.3613555456909678E-4</v>
      </c>
      <c r="M360" s="258"/>
    </row>
    <row r="361" spans="1:13" ht="12.75" customHeight="1">
      <c r="A361" s="148" t="s">
        <v>464</v>
      </c>
      <c r="B361" s="148" t="s">
        <v>302</v>
      </c>
      <c r="C361" s="148" t="s">
        <v>305</v>
      </c>
      <c r="D361" s="161">
        <v>1093</v>
      </c>
      <c r="E361" s="156" t="s">
        <v>595</v>
      </c>
      <c r="F361" s="157" t="s">
        <v>770</v>
      </c>
      <c r="G361" s="158" t="s">
        <v>729</v>
      </c>
      <c r="H361" s="159">
        <v>10000</v>
      </c>
      <c r="I361" s="215">
        <f t="shared" si="39"/>
        <v>10000</v>
      </c>
      <c r="J361" s="166">
        <v>0</v>
      </c>
      <c r="K361" s="159">
        <f t="shared" si="38"/>
        <v>0</v>
      </c>
      <c r="L361" s="160">
        <f t="shared" si="40"/>
        <v>0</v>
      </c>
      <c r="M361" s="258"/>
    </row>
    <row r="362" spans="1:13" ht="16.5" customHeight="1">
      <c r="A362" s="148" t="s">
        <v>464</v>
      </c>
      <c r="B362" s="148" t="s">
        <v>302</v>
      </c>
      <c r="C362" s="148" t="s">
        <v>305</v>
      </c>
      <c r="D362" s="161">
        <v>1091</v>
      </c>
      <c r="E362" s="156" t="s">
        <v>741</v>
      </c>
      <c r="F362" s="157" t="s">
        <v>768</v>
      </c>
      <c r="G362" s="158" t="s">
        <v>742</v>
      </c>
      <c r="H362" s="159">
        <v>8000</v>
      </c>
      <c r="I362" s="215">
        <f t="shared" si="39"/>
        <v>8000</v>
      </c>
      <c r="J362" s="166">
        <v>0</v>
      </c>
      <c r="K362" s="159">
        <f t="shared" si="38"/>
        <v>0</v>
      </c>
      <c r="L362" s="160">
        <f t="shared" si="40"/>
        <v>0</v>
      </c>
      <c r="M362" s="258" t="s">
        <v>945</v>
      </c>
    </row>
    <row r="363" spans="1:13" ht="22.5">
      <c r="A363" s="148" t="s">
        <v>464</v>
      </c>
      <c r="B363" s="148" t="s">
        <v>302</v>
      </c>
      <c r="C363" s="148" t="s">
        <v>305</v>
      </c>
      <c r="D363" s="161" t="s">
        <v>289</v>
      </c>
      <c r="E363" s="156" t="s">
        <v>888</v>
      </c>
      <c r="F363" s="157" t="s">
        <v>753</v>
      </c>
      <c r="G363" s="158" t="s">
        <v>903</v>
      </c>
      <c r="H363" s="159">
        <v>60000</v>
      </c>
      <c r="I363" s="215">
        <f t="shared" si="39"/>
        <v>60000</v>
      </c>
      <c r="J363" s="166">
        <v>60000</v>
      </c>
      <c r="K363" s="159">
        <f t="shared" si="38"/>
        <v>100</v>
      </c>
      <c r="L363" s="160">
        <f t="shared" si="40"/>
        <v>3.1672311073682601E-3</v>
      </c>
      <c r="M363" s="258"/>
    </row>
    <row r="364" spans="1:13" ht="22.5">
      <c r="A364" s="148" t="s">
        <v>464</v>
      </c>
      <c r="B364" s="148" t="s">
        <v>302</v>
      </c>
      <c r="C364" s="148" t="s">
        <v>305</v>
      </c>
      <c r="D364" s="161" t="s">
        <v>289</v>
      </c>
      <c r="E364" s="156" t="s">
        <v>889</v>
      </c>
      <c r="F364" s="157" t="s">
        <v>769</v>
      </c>
      <c r="G364" s="158" t="s">
        <v>882</v>
      </c>
      <c r="H364" s="159">
        <v>1360470</v>
      </c>
      <c r="I364" s="215">
        <f t="shared" si="39"/>
        <v>1360470</v>
      </c>
      <c r="J364" s="166">
        <v>1516324.91</v>
      </c>
      <c r="K364" s="159">
        <f t="shared" si="38"/>
        <v>111.45596080766205</v>
      </c>
      <c r="L364" s="160">
        <f t="shared" si="40"/>
        <v>8.0042523730489618E-2</v>
      </c>
      <c r="M364" s="258"/>
    </row>
    <row r="365" spans="1:13" ht="16.5" customHeight="1">
      <c r="A365" s="148" t="s">
        <v>464</v>
      </c>
      <c r="B365" s="148" t="s">
        <v>302</v>
      </c>
      <c r="C365" s="148" t="s">
        <v>305</v>
      </c>
      <c r="D365" s="161">
        <v>1091</v>
      </c>
      <c r="E365" s="156" t="s">
        <v>786</v>
      </c>
      <c r="F365" s="157" t="s">
        <v>753</v>
      </c>
      <c r="G365" s="158" t="s">
        <v>622</v>
      </c>
      <c r="H365" s="159">
        <v>36300</v>
      </c>
      <c r="I365" s="121">
        <f t="shared" si="39"/>
        <v>36300</v>
      </c>
      <c r="J365" s="166">
        <v>24851.439999999999</v>
      </c>
      <c r="K365" s="159">
        <f t="shared" si="38"/>
        <v>68.461267217630848</v>
      </c>
      <c r="L365" s="160">
        <f t="shared" si="40"/>
        <v>1.3118375638482645E-3</v>
      </c>
      <c r="M365" s="258"/>
    </row>
    <row r="366" spans="1:13" ht="15" customHeight="1">
      <c r="A366" s="148" t="s">
        <v>464</v>
      </c>
      <c r="B366" s="148" t="s">
        <v>302</v>
      </c>
      <c r="C366" s="148" t="s">
        <v>305</v>
      </c>
      <c r="D366" s="149">
        <v>1092</v>
      </c>
      <c r="E366" s="156" t="s">
        <v>596</v>
      </c>
      <c r="F366" s="157" t="s">
        <v>753</v>
      </c>
      <c r="G366" s="185" t="s">
        <v>597</v>
      </c>
      <c r="H366" s="159">
        <v>54450</v>
      </c>
      <c r="I366" s="215">
        <f t="shared" si="39"/>
        <v>54450</v>
      </c>
      <c r="J366" s="166">
        <v>54450</v>
      </c>
      <c r="K366" s="159">
        <f t="shared" si="38"/>
        <v>100</v>
      </c>
      <c r="L366" s="160">
        <f t="shared" si="40"/>
        <v>2.8742622299366962E-3</v>
      </c>
      <c r="M366" s="258"/>
    </row>
    <row r="367" spans="1:13" ht="15" customHeight="1">
      <c r="A367" s="148" t="s">
        <v>464</v>
      </c>
      <c r="B367" s="148" t="s">
        <v>302</v>
      </c>
      <c r="C367" s="148" t="s">
        <v>305</v>
      </c>
      <c r="D367" s="149">
        <v>1092</v>
      </c>
      <c r="E367" s="156" t="s">
        <v>598</v>
      </c>
      <c r="F367" s="157" t="s">
        <v>753</v>
      </c>
      <c r="G367" s="185" t="s">
        <v>599</v>
      </c>
      <c r="H367" s="159">
        <v>38940</v>
      </c>
      <c r="I367" s="215">
        <f t="shared" si="39"/>
        <v>38940</v>
      </c>
      <c r="J367" s="166">
        <v>38940</v>
      </c>
      <c r="K367" s="159">
        <f t="shared" si="38"/>
        <v>100</v>
      </c>
      <c r="L367" s="160">
        <f t="shared" si="40"/>
        <v>2.055532988682001E-3</v>
      </c>
      <c r="M367" s="258"/>
    </row>
    <row r="368" spans="1:13" ht="22.5">
      <c r="A368" s="148" t="s">
        <v>464</v>
      </c>
      <c r="B368" s="148" t="s">
        <v>302</v>
      </c>
      <c r="C368" s="148" t="s">
        <v>305</v>
      </c>
      <c r="D368" s="149">
        <v>1092</v>
      </c>
      <c r="E368" s="156" t="s">
        <v>861</v>
      </c>
      <c r="F368" s="157" t="s">
        <v>753</v>
      </c>
      <c r="G368" s="185" t="s">
        <v>839</v>
      </c>
      <c r="H368" s="159">
        <v>16500</v>
      </c>
      <c r="I368" s="215">
        <f t="shared" si="39"/>
        <v>16500</v>
      </c>
      <c r="J368" s="166">
        <v>16500</v>
      </c>
      <c r="K368" s="159">
        <f t="shared" si="38"/>
        <v>100</v>
      </c>
      <c r="L368" s="160">
        <f t="shared" si="40"/>
        <v>8.7098855452627153E-4</v>
      </c>
      <c r="M368" s="258"/>
    </row>
    <row r="369" spans="1:13" ht="22.5">
      <c r="A369" s="148" t="s">
        <v>464</v>
      </c>
      <c r="B369" s="148" t="s">
        <v>302</v>
      </c>
      <c r="C369" s="148" t="s">
        <v>305</v>
      </c>
      <c r="D369" s="149">
        <v>1092</v>
      </c>
      <c r="E369" s="156" t="s">
        <v>862</v>
      </c>
      <c r="F369" s="157" t="s">
        <v>753</v>
      </c>
      <c r="G369" s="185" t="s">
        <v>840</v>
      </c>
      <c r="H369" s="159">
        <v>5000</v>
      </c>
      <c r="I369" s="215">
        <f t="shared" si="39"/>
        <v>5000</v>
      </c>
      <c r="J369" s="166">
        <v>5000</v>
      </c>
      <c r="K369" s="159">
        <f t="shared" si="38"/>
        <v>100</v>
      </c>
      <c r="L369" s="160">
        <f t="shared" si="40"/>
        <v>2.6393592561402165E-4</v>
      </c>
      <c r="M369" s="258"/>
    </row>
    <row r="370" spans="1:13" ht="15" customHeight="1">
      <c r="A370" s="148" t="s">
        <v>464</v>
      </c>
      <c r="B370" s="148" t="s">
        <v>302</v>
      </c>
      <c r="C370" s="148" t="s">
        <v>305</v>
      </c>
      <c r="D370" s="149">
        <v>1092</v>
      </c>
      <c r="E370" s="156" t="s">
        <v>610</v>
      </c>
      <c r="F370" s="157" t="s">
        <v>753</v>
      </c>
      <c r="G370" s="185" t="s">
        <v>611</v>
      </c>
      <c r="H370" s="159">
        <v>14850</v>
      </c>
      <c r="I370" s="215">
        <f t="shared" si="39"/>
        <v>14850</v>
      </c>
      <c r="J370" s="166">
        <v>14850</v>
      </c>
      <c r="K370" s="159">
        <f t="shared" si="38"/>
        <v>100</v>
      </c>
      <c r="L370" s="160">
        <f t="shared" si="40"/>
        <v>7.8388969907364442E-4</v>
      </c>
      <c r="M370" s="258"/>
    </row>
    <row r="371" spans="1:13" ht="15" customHeight="1">
      <c r="A371" s="148" t="s">
        <v>464</v>
      </c>
      <c r="B371" s="148" t="s">
        <v>302</v>
      </c>
      <c r="C371" s="148" t="s">
        <v>305</v>
      </c>
      <c r="D371" s="149">
        <v>1092</v>
      </c>
      <c r="E371" s="156" t="s">
        <v>612</v>
      </c>
      <c r="F371" s="157" t="s">
        <v>753</v>
      </c>
      <c r="G371" s="185" t="s">
        <v>615</v>
      </c>
      <c r="H371" s="159">
        <v>14850</v>
      </c>
      <c r="I371" s="215">
        <f t="shared" si="39"/>
        <v>14850</v>
      </c>
      <c r="J371" s="166">
        <v>14850</v>
      </c>
      <c r="K371" s="159">
        <f t="shared" si="38"/>
        <v>100</v>
      </c>
      <c r="L371" s="160">
        <f t="shared" si="40"/>
        <v>7.8388969907364442E-4</v>
      </c>
      <c r="M371" s="258"/>
    </row>
    <row r="372" spans="1:13" ht="15" customHeight="1">
      <c r="A372" s="148" t="s">
        <v>464</v>
      </c>
      <c r="B372" s="148" t="s">
        <v>302</v>
      </c>
      <c r="C372" s="148" t="s">
        <v>305</v>
      </c>
      <c r="D372" s="149">
        <v>1092</v>
      </c>
      <c r="E372" s="156" t="s">
        <v>600</v>
      </c>
      <c r="F372" s="157" t="s">
        <v>753</v>
      </c>
      <c r="G372" s="185" t="s">
        <v>616</v>
      </c>
      <c r="H372" s="159">
        <v>4950</v>
      </c>
      <c r="I372" s="215">
        <f t="shared" si="39"/>
        <v>4950</v>
      </c>
      <c r="J372" s="166">
        <v>4950</v>
      </c>
      <c r="K372" s="159">
        <f t="shared" si="38"/>
        <v>100</v>
      </c>
      <c r="L372" s="160">
        <f t="shared" si="40"/>
        <v>2.6129656635788144E-4</v>
      </c>
      <c r="M372" s="258"/>
    </row>
    <row r="373" spans="1:13" ht="15" customHeight="1">
      <c r="A373" s="148" t="s">
        <v>464</v>
      </c>
      <c r="B373" s="148" t="s">
        <v>302</v>
      </c>
      <c r="C373" s="148" t="s">
        <v>305</v>
      </c>
      <c r="D373" s="149">
        <v>1092</v>
      </c>
      <c r="E373" s="156" t="s">
        <v>613</v>
      </c>
      <c r="F373" s="157" t="s">
        <v>753</v>
      </c>
      <c r="G373" s="185" t="s">
        <v>617</v>
      </c>
      <c r="H373" s="159">
        <v>7150</v>
      </c>
      <c r="I373" s="215">
        <f t="shared" si="39"/>
        <v>7150</v>
      </c>
      <c r="J373" s="166">
        <v>7149.99</v>
      </c>
      <c r="K373" s="159">
        <f t="shared" si="38"/>
        <v>99.999860139860147</v>
      </c>
      <c r="L373" s="160">
        <f t="shared" si="40"/>
        <v>3.7742784575619978E-4</v>
      </c>
      <c r="M373" s="258"/>
    </row>
    <row r="374" spans="1:13" ht="15" customHeight="1">
      <c r="A374" s="148" t="s">
        <v>464</v>
      </c>
      <c r="B374" s="148" t="s">
        <v>302</v>
      </c>
      <c r="C374" s="148" t="s">
        <v>305</v>
      </c>
      <c r="D374" s="149">
        <v>1092</v>
      </c>
      <c r="E374" s="156" t="s">
        <v>601</v>
      </c>
      <c r="F374" s="157" t="s">
        <v>753</v>
      </c>
      <c r="G374" s="185" t="s">
        <v>602</v>
      </c>
      <c r="H374" s="159">
        <v>11300</v>
      </c>
      <c r="I374" s="215">
        <f t="shared" si="39"/>
        <v>11300</v>
      </c>
      <c r="J374" s="166">
        <v>11299.98</v>
      </c>
      <c r="K374" s="159">
        <f t="shared" si="38"/>
        <v>99.999823008849546</v>
      </c>
      <c r="L374" s="160">
        <f t="shared" si="40"/>
        <v>5.9649413614398653E-4</v>
      </c>
      <c r="M374" s="258"/>
    </row>
    <row r="375" spans="1:13" ht="26.25" customHeight="1">
      <c r="A375" s="148" t="s">
        <v>464</v>
      </c>
      <c r="B375" s="148" t="s">
        <v>302</v>
      </c>
      <c r="C375" s="148" t="s">
        <v>305</v>
      </c>
      <c r="D375" s="149">
        <v>1092</v>
      </c>
      <c r="E375" s="156" t="s">
        <v>603</v>
      </c>
      <c r="F375" s="157" t="s">
        <v>753</v>
      </c>
      <c r="G375" s="186" t="s">
        <v>618</v>
      </c>
      <c r="H375" s="159">
        <v>47850</v>
      </c>
      <c r="I375" s="215">
        <f t="shared" si="39"/>
        <v>47850</v>
      </c>
      <c r="J375" s="166">
        <v>47850</v>
      </c>
      <c r="K375" s="159">
        <f t="shared" si="38"/>
        <v>100</v>
      </c>
      <c r="L375" s="160">
        <f t="shared" si="40"/>
        <v>2.5258668081261874E-3</v>
      </c>
      <c r="M375" s="258"/>
    </row>
    <row r="376" spans="1:13" ht="15" customHeight="1">
      <c r="A376" s="148" t="s">
        <v>464</v>
      </c>
      <c r="B376" s="148" t="s">
        <v>302</v>
      </c>
      <c r="C376" s="148" t="s">
        <v>305</v>
      </c>
      <c r="D376" s="149">
        <v>1092</v>
      </c>
      <c r="E376" s="156" t="s">
        <v>632</v>
      </c>
      <c r="F376" s="157" t="s">
        <v>753</v>
      </c>
      <c r="G376" s="158" t="s">
        <v>604</v>
      </c>
      <c r="H376" s="159">
        <v>2970</v>
      </c>
      <c r="I376" s="215">
        <f t="shared" si="39"/>
        <v>2970</v>
      </c>
      <c r="J376" s="166">
        <v>2970</v>
      </c>
      <c r="K376" s="159">
        <f t="shared" si="38"/>
        <v>100</v>
      </c>
      <c r="L376" s="160">
        <f t="shared" si="40"/>
        <v>1.5677793981472887E-4</v>
      </c>
      <c r="M376" s="258"/>
    </row>
    <row r="377" spans="1:13" ht="15" customHeight="1">
      <c r="A377" s="148" t="s">
        <v>464</v>
      </c>
      <c r="B377" s="148" t="s">
        <v>302</v>
      </c>
      <c r="C377" s="148" t="s">
        <v>305</v>
      </c>
      <c r="D377" s="149">
        <v>1092</v>
      </c>
      <c r="E377" s="156" t="s">
        <v>666</v>
      </c>
      <c r="F377" s="157" t="s">
        <v>753</v>
      </c>
      <c r="G377" s="158" t="s">
        <v>667</v>
      </c>
      <c r="H377" s="159">
        <v>2970</v>
      </c>
      <c r="I377" s="215">
        <f t="shared" si="39"/>
        <v>2970</v>
      </c>
      <c r="J377" s="166">
        <v>2970</v>
      </c>
      <c r="K377" s="159">
        <f t="shared" si="38"/>
        <v>100</v>
      </c>
      <c r="L377" s="160">
        <f t="shared" si="40"/>
        <v>1.5677793981472887E-4</v>
      </c>
      <c r="M377" s="258"/>
    </row>
    <row r="378" spans="1:13" ht="23.25" customHeight="1">
      <c r="A378" s="148" t="s">
        <v>464</v>
      </c>
      <c r="B378" s="148" t="s">
        <v>302</v>
      </c>
      <c r="C378" s="148" t="s">
        <v>305</v>
      </c>
      <c r="D378" s="161" t="s">
        <v>463</v>
      </c>
      <c r="E378" s="156" t="s">
        <v>480</v>
      </c>
      <c r="F378" s="157" t="s">
        <v>753</v>
      </c>
      <c r="G378" s="158" t="s">
        <v>668</v>
      </c>
      <c r="H378" s="159">
        <v>352000</v>
      </c>
      <c r="I378" s="121">
        <f t="shared" si="39"/>
        <v>352000</v>
      </c>
      <c r="J378" s="166">
        <v>382000</v>
      </c>
      <c r="K378" s="159">
        <f t="shared" si="38"/>
        <v>108.52272727272727</v>
      </c>
      <c r="L378" s="160">
        <f t="shared" si="40"/>
        <v>2.0164704716911255E-2</v>
      </c>
    </row>
    <row r="379" spans="1:13" ht="23.25" customHeight="1">
      <c r="A379" s="148" t="s">
        <v>464</v>
      </c>
      <c r="B379" s="148" t="s">
        <v>302</v>
      </c>
      <c r="C379" s="148" t="s">
        <v>305</v>
      </c>
      <c r="D379" s="161" t="s">
        <v>463</v>
      </c>
      <c r="E379" s="156" t="s">
        <v>669</v>
      </c>
      <c r="F379" s="157" t="s">
        <v>753</v>
      </c>
      <c r="G379" s="158" t="s">
        <v>670</v>
      </c>
      <c r="H379" s="159">
        <v>7000</v>
      </c>
      <c r="I379" s="215">
        <f t="shared" si="39"/>
        <v>7000</v>
      </c>
      <c r="J379" s="166">
        <v>7000</v>
      </c>
      <c r="K379" s="159">
        <f t="shared" si="38"/>
        <v>100</v>
      </c>
      <c r="L379" s="160">
        <f t="shared" si="40"/>
        <v>3.6951029585963034E-4</v>
      </c>
      <c r="M379" s="258"/>
    </row>
    <row r="380" spans="1:13" ht="33" customHeight="1">
      <c r="A380" s="148" t="s">
        <v>464</v>
      </c>
      <c r="B380" s="148" t="s">
        <v>302</v>
      </c>
      <c r="C380" s="148" t="s">
        <v>305</v>
      </c>
      <c r="D380" s="161" t="s">
        <v>463</v>
      </c>
      <c r="E380" s="156" t="s">
        <v>479</v>
      </c>
      <c r="F380" s="157" t="s">
        <v>753</v>
      </c>
      <c r="G380" s="158" t="s">
        <v>818</v>
      </c>
      <c r="H380" s="159">
        <v>25000</v>
      </c>
      <c r="I380" s="215">
        <f t="shared" si="39"/>
        <v>25000</v>
      </c>
      <c r="J380" s="166">
        <v>0</v>
      </c>
      <c r="K380" s="159">
        <f t="shared" si="38"/>
        <v>0</v>
      </c>
      <c r="L380" s="160">
        <f t="shared" si="40"/>
        <v>0</v>
      </c>
      <c r="M380" s="258"/>
    </row>
    <row r="381" spans="1:13" ht="15.75" customHeight="1">
      <c r="A381" s="148" t="s">
        <v>464</v>
      </c>
      <c r="B381" s="148" t="s">
        <v>302</v>
      </c>
      <c r="C381" s="148" t="s">
        <v>305</v>
      </c>
      <c r="D381" s="161" t="s">
        <v>463</v>
      </c>
      <c r="E381" s="156" t="s">
        <v>633</v>
      </c>
      <c r="F381" s="157" t="s">
        <v>753</v>
      </c>
      <c r="G381" s="158" t="s">
        <v>608</v>
      </c>
      <c r="H381" s="159">
        <v>45000</v>
      </c>
      <c r="I381" s="215">
        <f t="shared" si="39"/>
        <v>45000</v>
      </c>
      <c r="J381" s="166">
        <v>45000</v>
      </c>
      <c r="K381" s="159">
        <f t="shared" si="38"/>
        <v>100</v>
      </c>
      <c r="L381" s="160">
        <f t="shared" si="40"/>
        <v>2.3754233305261952E-3</v>
      </c>
      <c r="M381" s="258"/>
    </row>
    <row r="382" spans="1:13" ht="14.25" customHeight="1">
      <c r="A382" s="148" t="s">
        <v>464</v>
      </c>
      <c r="B382" s="148" t="s">
        <v>302</v>
      </c>
      <c r="C382" s="148" t="s">
        <v>305</v>
      </c>
      <c r="D382" s="161" t="s">
        <v>397</v>
      </c>
      <c r="E382" s="156" t="s">
        <v>481</v>
      </c>
      <c r="F382" s="157" t="s">
        <v>753</v>
      </c>
      <c r="G382" s="158" t="s">
        <v>482</v>
      </c>
      <c r="H382" s="159">
        <v>44000</v>
      </c>
      <c r="I382" s="215">
        <f t="shared" si="39"/>
        <v>44000</v>
      </c>
      <c r="J382" s="166">
        <v>44000</v>
      </c>
      <c r="K382" s="159">
        <f t="shared" si="38"/>
        <v>100</v>
      </c>
      <c r="L382" s="160">
        <f t="shared" si="40"/>
        <v>2.3226361454033906E-3</v>
      </c>
      <c r="M382" s="258"/>
    </row>
    <row r="383" spans="1:13" ht="25.5" customHeight="1">
      <c r="A383" s="148" t="s">
        <v>464</v>
      </c>
      <c r="B383" s="148" t="s">
        <v>302</v>
      </c>
      <c r="C383" s="148" t="s">
        <v>305</v>
      </c>
      <c r="D383" s="161" t="s">
        <v>397</v>
      </c>
      <c r="E383" s="156" t="s">
        <v>730</v>
      </c>
      <c r="F383" s="157" t="s">
        <v>753</v>
      </c>
      <c r="G383" s="158" t="s">
        <v>731</v>
      </c>
      <c r="H383" s="159">
        <v>140000</v>
      </c>
      <c r="I383" s="215">
        <f t="shared" si="39"/>
        <v>140000</v>
      </c>
      <c r="J383" s="166">
        <v>138500</v>
      </c>
      <c r="K383" s="159">
        <f t="shared" si="38"/>
        <v>98.928571428571431</v>
      </c>
      <c r="L383" s="160">
        <f t="shared" si="40"/>
        <v>7.3110251395084001E-3</v>
      </c>
      <c r="M383" s="258"/>
    </row>
    <row r="384" spans="1:13" ht="13.5" customHeight="1">
      <c r="A384" s="148" t="s">
        <v>464</v>
      </c>
      <c r="B384" s="148" t="s">
        <v>302</v>
      </c>
      <c r="C384" s="148" t="s">
        <v>305</v>
      </c>
      <c r="D384" s="161" t="s">
        <v>397</v>
      </c>
      <c r="E384" s="156" t="s">
        <v>483</v>
      </c>
      <c r="F384" s="157" t="s">
        <v>753</v>
      </c>
      <c r="G384" s="158" t="s">
        <v>623</v>
      </c>
      <c r="H384" s="159">
        <v>189300</v>
      </c>
      <c r="I384" s="215">
        <f t="shared" si="39"/>
        <v>189300</v>
      </c>
      <c r="J384" s="166">
        <v>186300</v>
      </c>
      <c r="K384" s="159">
        <f t="shared" si="38"/>
        <v>98.415213946117277</v>
      </c>
      <c r="L384" s="160">
        <f t="shared" si="40"/>
        <v>9.8342525883784483E-3</v>
      </c>
      <c r="M384" s="258"/>
    </row>
    <row r="385" spans="1:13" ht="22.5">
      <c r="A385" s="148" t="s">
        <v>464</v>
      </c>
      <c r="B385" s="148" t="s">
        <v>302</v>
      </c>
      <c r="C385" s="148" t="s">
        <v>305</v>
      </c>
      <c r="D385" s="161" t="s">
        <v>397</v>
      </c>
      <c r="E385" s="156" t="s">
        <v>484</v>
      </c>
      <c r="F385" s="157" t="s">
        <v>753</v>
      </c>
      <c r="G385" s="158" t="s">
        <v>732</v>
      </c>
      <c r="H385" s="159">
        <v>30800</v>
      </c>
      <c r="I385" s="215">
        <f t="shared" si="39"/>
        <v>30800</v>
      </c>
      <c r="J385" s="166">
        <v>30800</v>
      </c>
      <c r="K385" s="159">
        <f t="shared" si="38"/>
        <v>100</v>
      </c>
      <c r="L385" s="160">
        <f t="shared" si="40"/>
        <v>1.6258453017823735E-3</v>
      </c>
      <c r="M385" s="258"/>
    </row>
    <row r="386" spans="1:13" ht="16.5" customHeight="1">
      <c r="A386" s="148" t="s">
        <v>464</v>
      </c>
      <c r="B386" s="148" t="s">
        <v>302</v>
      </c>
      <c r="C386" s="148" t="s">
        <v>305</v>
      </c>
      <c r="D386" s="161" t="s">
        <v>397</v>
      </c>
      <c r="E386" s="156" t="s">
        <v>634</v>
      </c>
      <c r="F386" s="157" t="s">
        <v>753</v>
      </c>
      <c r="G386" s="158" t="s">
        <v>725</v>
      </c>
      <c r="H386" s="159">
        <v>16200</v>
      </c>
      <c r="I386" s="215">
        <f t="shared" si="39"/>
        <v>16200</v>
      </c>
      <c r="J386" s="166">
        <v>14000</v>
      </c>
      <c r="K386" s="159">
        <f t="shared" si="38"/>
        <v>86.419753086419746</v>
      </c>
      <c r="L386" s="160">
        <f t="shared" si="40"/>
        <v>7.3902059171926068E-4</v>
      </c>
      <c r="M386" s="258"/>
    </row>
    <row r="387" spans="1:13" ht="14.25" customHeight="1">
      <c r="A387" s="148" t="s">
        <v>464</v>
      </c>
      <c r="B387" s="148" t="s">
        <v>302</v>
      </c>
      <c r="C387" s="148" t="s">
        <v>305</v>
      </c>
      <c r="D387" s="161" t="s">
        <v>397</v>
      </c>
      <c r="E387" s="156" t="s">
        <v>485</v>
      </c>
      <c r="F387" s="157" t="s">
        <v>753</v>
      </c>
      <c r="G387" s="158" t="s">
        <v>614</v>
      </c>
      <c r="H387" s="159">
        <v>45000</v>
      </c>
      <c r="I387" s="215">
        <f t="shared" si="39"/>
        <v>45000</v>
      </c>
      <c r="J387" s="166">
        <v>45000</v>
      </c>
      <c r="K387" s="159">
        <f t="shared" si="38"/>
        <v>100</v>
      </c>
      <c r="L387" s="160">
        <f t="shared" si="40"/>
        <v>2.3754233305261952E-3</v>
      </c>
    </row>
    <row r="388" spans="1:13" ht="22.5">
      <c r="A388" s="148" t="s">
        <v>464</v>
      </c>
      <c r="B388" s="148" t="s">
        <v>302</v>
      </c>
      <c r="C388" s="148" t="s">
        <v>305</v>
      </c>
      <c r="D388" s="161" t="s">
        <v>397</v>
      </c>
      <c r="E388" s="156" t="s">
        <v>671</v>
      </c>
      <c r="F388" s="157" t="s">
        <v>753</v>
      </c>
      <c r="G388" s="158" t="s">
        <v>726</v>
      </c>
      <c r="H388" s="159">
        <v>0</v>
      </c>
      <c r="I388" s="215">
        <f t="shared" si="39"/>
        <v>0</v>
      </c>
      <c r="J388" s="166">
        <v>0</v>
      </c>
      <c r="K388" s="187" t="e">
        <f t="shared" si="38"/>
        <v>#DIV/0!</v>
      </c>
      <c r="L388" s="160">
        <f t="shared" si="40"/>
        <v>0</v>
      </c>
    </row>
    <row r="389" spans="1:13" ht="22.5">
      <c r="A389" s="148" t="s">
        <v>464</v>
      </c>
      <c r="B389" s="148" t="s">
        <v>302</v>
      </c>
      <c r="C389" s="148" t="s">
        <v>305</v>
      </c>
      <c r="D389" s="161" t="s">
        <v>397</v>
      </c>
      <c r="E389" s="156" t="s">
        <v>909</v>
      </c>
      <c r="F389" s="157" t="s">
        <v>753</v>
      </c>
      <c r="G389" s="158" t="s">
        <v>910</v>
      </c>
      <c r="H389" s="159">
        <v>25000</v>
      </c>
      <c r="I389" s="215">
        <f t="shared" si="39"/>
        <v>25000</v>
      </c>
      <c r="J389" s="166">
        <v>25000</v>
      </c>
      <c r="K389" s="187">
        <f t="shared" si="38"/>
        <v>100</v>
      </c>
      <c r="L389" s="160">
        <f t="shared" si="40"/>
        <v>1.3196796280701083E-3</v>
      </c>
      <c r="M389" s="258"/>
    </row>
    <row r="390" spans="1:13" ht="15.75" customHeight="1">
      <c r="A390" s="148" t="s">
        <v>464</v>
      </c>
      <c r="B390" s="148" t="s">
        <v>302</v>
      </c>
      <c r="C390" s="148" t="s">
        <v>305</v>
      </c>
      <c r="D390" s="161" t="s">
        <v>397</v>
      </c>
      <c r="E390" s="156" t="s">
        <v>486</v>
      </c>
      <c r="F390" s="157" t="s">
        <v>753</v>
      </c>
      <c r="G390" s="158" t="s">
        <v>183</v>
      </c>
      <c r="H390" s="159">
        <v>0</v>
      </c>
      <c r="I390" s="215">
        <f t="shared" si="39"/>
        <v>0</v>
      </c>
      <c r="J390" s="166"/>
      <c r="K390" s="187" t="e">
        <f t="shared" si="38"/>
        <v>#DIV/0!</v>
      </c>
      <c r="L390" s="160">
        <f t="shared" si="40"/>
        <v>0</v>
      </c>
      <c r="M390" s="258"/>
    </row>
    <row r="391" spans="1:13" ht="17.25" customHeight="1">
      <c r="A391" s="148" t="s">
        <v>464</v>
      </c>
      <c r="B391" s="148" t="s">
        <v>302</v>
      </c>
      <c r="C391" s="148" t="s">
        <v>305</v>
      </c>
      <c r="D391" s="161">
        <v>1091</v>
      </c>
      <c r="E391" s="156" t="s">
        <v>487</v>
      </c>
      <c r="F391" s="157" t="s">
        <v>753</v>
      </c>
      <c r="G391" s="158" t="s">
        <v>488</v>
      </c>
      <c r="H391" s="159">
        <v>15000</v>
      </c>
      <c r="I391" s="215">
        <f t="shared" si="39"/>
        <v>15000</v>
      </c>
      <c r="J391" s="166">
        <v>15000</v>
      </c>
      <c r="K391" s="187">
        <f t="shared" si="38"/>
        <v>100</v>
      </c>
      <c r="L391" s="160">
        <f t="shared" si="40"/>
        <v>7.9180777684206502E-4</v>
      </c>
      <c r="M391" s="258" t="s">
        <v>946</v>
      </c>
    </row>
    <row r="392" spans="1:13" ht="22.5">
      <c r="A392" s="148" t="s">
        <v>464</v>
      </c>
      <c r="B392" s="148" t="s">
        <v>302</v>
      </c>
      <c r="C392" s="148" t="s">
        <v>305</v>
      </c>
      <c r="D392" s="161" t="s">
        <v>489</v>
      </c>
      <c r="E392" s="156" t="s">
        <v>490</v>
      </c>
      <c r="F392" s="157" t="s">
        <v>753</v>
      </c>
      <c r="G392" s="158" t="s">
        <v>828</v>
      </c>
      <c r="H392" s="159">
        <v>220000</v>
      </c>
      <c r="I392" s="215">
        <f t="shared" si="39"/>
        <v>220000</v>
      </c>
      <c r="J392" s="166">
        <v>219999.99</v>
      </c>
      <c r="K392" s="187">
        <f t="shared" si="38"/>
        <v>99.999995454545456</v>
      </c>
      <c r="L392" s="160">
        <f t="shared" si="40"/>
        <v>1.1613180199145102E-2</v>
      </c>
      <c r="M392" s="258"/>
    </row>
    <row r="393" spans="1:13" ht="21.75" customHeight="1">
      <c r="A393" s="148" t="s">
        <v>464</v>
      </c>
      <c r="B393" s="148" t="s">
        <v>302</v>
      </c>
      <c r="C393" s="148" t="s">
        <v>305</v>
      </c>
      <c r="D393" s="161" t="s">
        <v>489</v>
      </c>
      <c r="E393" s="156" t="s">
        <v>679</v>
      </c>
      <c r="F393" s="157" t="s">
        <v>753</v>
      </c>
      <c r="G393" s="158" t="s">
        <v>829</v>
      </c>
      <c r="H393" s="159">
        <v>0</v>
      </c>
      <c r="I393" s="215">
        <f t="shared" si="39"/>
        <v>0</v>
      </c>
      <c r="J393" s="166">
        <v>0</v>
      </c>
      <c r="K393" s="187" t="e">
        <f t="shared" si="38"/>
        <v>#DIV/0!</v>
      </c>
      <c r="L393" s="160">
        <f t="shared" si="40"/>
        <v>0</v>
      </c>
      <c r="M393" s="258"/>
    </row>
    <row r="394" spans="1:13" ht="23.25" customHeight="1">
      <c r="A394" s="148" t="s">
        <v>464</v>
      </c>
      <c r="B394" s="148" t="s">
        <v>302</v>
      </c>
      <c r="C394" s="148" t="s">
        <v>305</v>
      </c>
      <c r="D394" s="161" t="s">
        <v>489</v>
      </c>
      <c r="E394" s="156" t="s">
        <v>491</v>
      </c>
      <c r="F394" s="157" t="s">
        <v>753</v>
      </c>
      <c r="G394" s="158" t="s">
        <v>830</v>
      </c>
      <c r="H394" s="159">
        <v>27500</v>
      </c>
      <c r="I394" s="215">
        <f t="shared" si="39"/>
        <v>27500</v>
      </c>
      <c r="J394" s="166">
        <v>27500</v>
      </c>
      <c r="K394" s="187">
        <f t="shared" si="38"/>
        <v>100</v>
      </c>
      <c r="L394" s="160">
        <f t="shared" si="40"/>
        <v>1.4516475908771193E-3</v>
      </c>
      <c r="M394" s="258"/>
    </row>
    <row r="395" spans="1:13" ht="13.5" customHeight="1">
      <c r="A395" s="148" t="s">
        <v>464</v>
      </c>
      <c r="B395" s="148" t="s">
        <v>302</v>
      </c>
      <c r="C395" s="148" t="s">
        <v>305</v>
      </c>
      <c r="D395" s="161">
        <v>1091</v>
      </c>
      <c r="E395" s="156" t="s">
        <v>572</v>
      </c>
      <c r="F395" s="157" t="s">
        <v>753</v>
      </c>
      <c r="G395" s="158" t="s">
        <v>586</v>
      </c>
      <c r="H395" s="159">
        <v>15000</v>
      </c>
      <c r="I395" s="215">
        <f t="shared" si="39"/>
        <v>15000</v>
      </c>
      <c r="J395" s="166">
        <v>15000</v>
      </c>
      <c r="K395" s="187">
        <f t="shared" si="38"/>
        <v>100</v>
      </c>
      <c r="L395" s="160">
        <f t="shared" si="40"/>
        <v>7.9180777684206502E-4</v>
      </c>
      <c r="M395" s="258"/>
    </row>
    <row r="396" spans="1:13" ht="22.5">
      <c r="A396" s="148" t="s">
        <v>464</v>
      </c>
      <c r="B396" s="148" t="s">
        <v>302</v>
      </c>
      <c r="C396" s="148" t="s">
        <v>305</v>
      </c>
      <c r="D396" s="161">
        <v>1091</v>
      </c>
      <c r="E396" s="156" t="s">
        <v>863</v>
      </c>
      <c r="F396" s="157" t="s">
        <v>753</v>
      </c>
      <c r="G396" s="158" t="s">
        <v>841</v>
      </c>
      <c r="H396" s="159">
        <v>0</v>
      </c>
      <c r="I396" s="215">
        <f t="shared" si="39"/>
        <v>0</v>
      </c>
      <c r="J396" s="166">
        <v>0</v>
      </c>
      <c r="K396" s="187" t="e">
        <f t="shared" si="38"/>
        <v>#DIV/0!</v>
      </c>
      <c r="L396" s="160">
        <f t="shared" si="40"/>
        <v>0</v>
      </c>
      <c r="M396" s="258"/>
    </row>
    <row r="397" spans="1:13" ht="22.5">
      <c r="A397" s="148" t="s">
        <v>464</v>
      </c>
      <c r="B397" s="148" t="s">
        <v>302</v>
      </c>
      <c r="C397" s="148" t="s">
        <v>305</v>
      </c>
      <c r="D397" s="161" t="s">
        <v>893</v>
      </c>
      <c r="E397" s="156" t="s">
        <v>890</v>
      </c>
      <c r="F397" s="157" t="s">
        <v>753</v>
      </c>
      <c r="G397" s="158" t="s">
        <v>878</v>
      </c>
      <c r="H397" s="159">
        <v>24000</v>
      </c>
      <c r="I397" s="215">
        <f t="shared" si="39"/>
        <v>24000</v>
      </c>
      <c r="J397" s="166">
        <v>24000</v>
      </c>
      <c r="K397" s="187">
        <f t="shared" si="38"/>
        <v>100</v>
      </c>
      <c r="L397" s="160">
        <f t="shared" si="40"/>
        <v>1.266892442947304E-3</v>
      </c>
      <c r="M397" s="258"/>
    </row>
    <row r="398" spans="1:13" ht="23.25" customHeight="1">
      <c r="A398" s="148" t="s">
        <v>464</v>
      </c>
      <c r="B398" s="148" t="s">
        <v>302</v>
      </c>
      <c r="C398" s="148" t="s">
        <v>305</v>
      </c>
      <c r="D398" s="161" t="s">
        <v>463</v>
      </c>
      <c r="E398" s="156" t="s">
        <v>636</v>
      </c>
      <c r="F398" s="157" t="s">
        <v>753</v>
      </c>
      <c r="G398" s="158" t="s">
        <v>875</v>
      </c>
      <c r="H398" s="159">
        <v>30000</v>
      </c>
      <c r="I398" s="215">
        <f t="shared" si="39"/>
        <v>30000</v>
      </c>
      <c r="J398" s="166">
        <v>23000</v>
      </c>
      <c r="K398" s="187">
        <f t="shared" ref="K398:K426" si="41">J398/H398*100</f>
        <v>76.666666666666671</v>
      </c>
      <c r="L398" s="160">
        <f t="shared" si="40"/>
        <v>1.2141052578244996E-3</v>
      </c>
      <c r="M398" s="258"/>
    </row>
    <row r="399" spans="1:13" ht="13.5" customHeight="1">
      <c r="A399" s="148" t="s">
        <v>464</v>
      </c>
      <c r="B399" s="148" t="s">
        <v>302</v>
      </c>
      <c r="C399" s="148" t="s">
        <v>305</v>
      </c>
      <c r="D399" s="161" t="s">
        <v>492</v>
      </c>
      <c r="E399" s="156">
        <v>614319</v>
      </c>
      <c r="F399" s="157" t="s">
        <v>753</v>
      </c>
      <c r="G399" s="158" t="s">
        <v>493</v>
      </c>
      <c r="H399" s="159">
        <v>30000</v>
      </c>
      <c r="I399" s="215">
        <f t="shared" ref="I399:I418" si="42">H399/12*12</f>
        <v>30000</v>
      </c>
      <c r="J399" s="166">
        <v>30000</v>
      </c>
      <c r="K399" s="187">
        <f t="shared" si="41"/>
        <v>100</v>
      </c>
      <c r="L399" s="160">
        <f t="shared" ref="L399:L426" si="43">J399/J$523</f>
        <v>1.58361555368413E-3</v>
      </c>
      <c r="M399" s="258"/>
    </row>
    <row r="400" spans="1:13" ht="14.25" customHeight="1">
      <c r="A400" s="148" t="s">
        <v>464</v>
      </c>
      <c r="B400" s="148" t="s">
        <v>302</v>
      </c>
      <c r="C400" s="148" t="s">
        <v>305</v>
      </c>
      <c r="D400" s="161" t="s">
        <v>395</v>
      </c>
      <c r="E400" s="156">
        <v>614324</v>
      </c>
      <c r="F400" s="157" t="s">
        <v>753</v>
      </c>
      <c r="G400" s="158" t="s">
        <v>592</v>
      </c>
      <c r="H400" s="159">
        <v>25000</v>
      </c>
      <c r="I400" s="215">
        <f t="shared" si="42"/>
        <v>25000</v>
      </c>
      <c r="J400" s="166">
        <v>25000</v>
      </c>
      <c r="K400" s="187">
        <f t="shared" si="41"/>
        <v>100</v>
      </c>
      <c r="L400" s="160">
        <f t="shared" si="43"/>
        <v>1.3196796280701083E-3</v>
      </c>
      <c r="M400" s="258"/>
    </row>
    <row r="401" spans="1:13" ht="16.5" customHeight="1">
      <c r="A401" s="148" t="s">
        <v>464</v>
      </c>
      <c r="B401" s="148" t="s">
        <v>302</v>
      </c>
      <c r="C401" s="148" t="s">
        <v>305</v>
      </c>
      <c r="D401" s="184" t="s">
        <v>395</v>
      </c>
      <c r="E401" s="156" t="s">
        <v>637</v>
      </c>
      <c r="F401" s="157" t="s">
        <v>753</v>
      </c>
      <c r="G401" s="158" t="s">
        <v>816</v>
      </c>
      <c r="H401" s="159">
        <v>8000</v>
      </c>
      <c r="I401" s="215">
        <f t="shared" si="42"/>
        <v>8000</v>
      </c>
      <c r="J401" s="166">
        <v>4000</v>
      </c>
      <c r="K401" s="187">
        <f t="shared" si="41"/>
        <v>50</v>
      </c>
      <c r="L401" s="160">
        <f t="shared" si="43"/>
        <v>2.1114874049121734E-4</v>
      </c>
      <c r="M401" s="258"/>
    </row>
    <row r="402" spans="1:13" ht="13.5" customHeight="1">
      <c r="A402" s="148" t="s">
        <v>464</v>
      </c>
      <c r="B402" s="148" t="s">
        <v>302</v>
      </c>
      <c r="C402" s="148" t="s">
        <v>305</v>
      </c>
      <c r="D402" s="184" t="s">
        <v>395</v>
      </c>
      <c r="E402" s="156" t="s">
        <v>638</v>
      </c>
      <c r="F402" s="157" t="s">
        <v>753</v>
      </c>
      <c r="G402" s="158" t="s">
        <v>605</v>
      </c>
      <c r="H402" s="159">
        <v>4000</v>
      </c>
      <c r="I402" s="215">
        <f t="shared" si="42"/>
        <v>4000</v>
      </c>
      <c r="J402" s="166">
        <v>0</v>
      </c>
      <c r="K402" s="187">
        <f t="shared" si="41"/>
        <v>0</v>
      </c>
      <c r="L402" s="160">
        <f t="shared" si="43"/>
        <v>0</v>
      </c>
      <c r="M402" s="258"/>
    </row>
    <row r="403" spans="1:13" ht="22.5">
      <c r="A403" s="148" t="s">
        <v>464</v>
      </c>
      <c r="B403" s="148" t="s">
        <v>302</v>
      </c>
      <c r="C403" s="148" t="s">
        <v>305</v>
      </c>
      <c r="D403" s="161" t="s">
        <v>494</v>
      </c>
      <c r="E403" s="156" t="s">
        <v>787</v>
      </c>
      <c r="F403" s="157" t="s">
        <v>753</v>
      </c>
      <c r="G403" s="158" t="s">
        <v>815</v>
      </c>
      <c r="H403" s="187">
        <v>0</v>
      </c>
      <c r="I403" s="215">
        <f t="shared" si="42"/>
        <v>0</v>
      </c>
      <c r="J403" s="188">
        <v>0</v>
      </c>
      <c r="K403" s="187" t="e">
        <f t="shared" si="41"/>
        <v>#DIV/0!</v>
      </c>
      <c r="L403" s="160">
        <f t="shared" si="43"/>
        <v>0</v>
      </c>
      <c r="M403" s="258"/>
    </row>
    <row r="404" spans="1:13" ht="22.5">
      <c r="A404" s="148" t="s">
        <v>464</v>
      </c>
      <c r="B404" s="148" t="s">
        <v>302</v>
      </c>
      <c r="C404" s="148" t="s">
        <v>305</v>
      </c>
      <c r="D404" s="161" t="s">
        <v>494</v>
      </c>
      <c r="E404" s="156" t="s">
        <v>787</v>
      </c>
      <c r="F404" s="157" t="s">
        <v>770</v>
      </c>
      <c r="G404" s="158" t="s">
        <v>815</v>
      </c>
      <c r="H404" s="187">
        <v>0</v>
      </c>
      <c r="I404" s="215">
        <f t="shared" si="42"/>
        <v>0</v>
      </c>
      <c r="J404" s="188">
        <v>0</v>
      </c>
      <c r="K404" s="187" t="e">
        <f t="shared" si="41"/>
        <v>#DIV/0!</v>
      </c>
      <c r="L404" s="160">
        <f t="shared" si="43"/>
        <v>0</v>
      </c>
    </row>
    <row r="405" spans="1:13" ht="22.5">
      <c r="A405" s="148" t="s">
        <v>464</v>
      </c>
      <c r="B405" s="148" t="s">
        <v>302</v>
      </c>
      <c r="C405" s="148" t="s">
        <v>305</v>
      </c>
      <c r="D405" s="161" t="s">
        <v>494</v>
      </c>
      <c r="E405" s="156" t="s">
        <v>864</v>
      </c>
      <c r="F405" s="157" t="s">
        <v>770</v>
      </c>
      <c r="G405" s="158" t="s">
        <v>842</v>
      </c>
      <c r="H405" s="187">
        <v>0</v>
      </c>
      <c r="I405" s="215">
        <f t="shared" si="42"/>
        <v>0</v>
      </c>
      <c r="J405" s="188">
        <v>0</v>
      </c>
      <c r="K405" s="187" t="e">
        <f t="shared" si="41"/>
        <v>#DIV/0!</v>
      </c>
      <c r="L405" s="160">
        <f t="shared" si="43"/>
        <v>0</v>
      </c>
      <c r="M405" s="258"/>
    </row>
    <row r="406" spans="1:13" ht="22.5">
      <c r="A406" s="148" t="s">
        <v>464</v>
      </c>
      <c r="B406" s="148" t="s">
        <v>302</v>
      </c>
      <c r="C406" s="148" t="s">
        <v>305</v>
      </c>
      <c r="D406" s="161" t="s">
        <v>277</v>
      </c>
      <c r="E406" s="156" t="s">
        <v>891</v>
      </c>
      <c r="F406" s="157" t="s">
        <v>753</v>
      </c>
      <c r="G406" s="158" t="s">
        <v>874</v>
      </c>
      <c r="H406" s="187">
        <v>500</v>
      </c>
      <c r="I406" s="215">
        <f t="shared" si="42"/>
        <v>500</v>
      </c>
      <c r="J406" s="188">
        <v>0</v>
      </c>
      <c r="K406" s="187">
        <f t="shared" si="41"/>
        <v>0</v>
      </c>
      <c r="L406" s="160">
        <f t="shared" si="43"/>
        <v>0</v>
      </c>
      <c r="M406" s="258"/>
    </row>
    <row r="407" spans="1:13" ht="22.5">
      <c r="A407" s="148" t="s">
        <v>464</v>
      </c>
      <c r="B407" s="148" t="s">
        <v>302</v>
      </c>
      <c r="C407" s="148" t="s">
        <v>305</v>
      </c>
      <c r="D407" s="161" t="s">
        <v>269</v>
      </c>
      <c r="E407" s="156" t="s">
        <v>892</v>
      </c>
      <c r="F407" s="157" t="s">
        <v>753</v>
      </c>
      <c r="G407" s="158" t="s">
        <v>904</v>
      </c>
      <c r="H407" s="187">
        <v>20000</v>
      </c>
      <c r="I407" s="215">
        <f t="shared" si="42"/>
        <v>20000</v>
      </c>
      <c r="J407" s="188">
        <v>0</v>
      </c>
      <c r="K407" s="159">
        <f t="shared" si="41"/>
        <v>0</v>
      </c>
      <c r="L407" s="160">
        <f t="shared" si="43"/>
        <v>0</v>
      </c>
      <c r="M407" s="258"/>
    </row>
    <row r="408" spans="1:13" ht="22.5">
      <c r="A408" s="148" t="s">
        <v>464</v>
      </c>
      <c r="B408" s="148" t="s">
        <v>302</v>
      </c>
      <c r="C408" s="148" t="s">
        <v>305</v>
      </c>
      <c r="D408" s="161" t="s">
        <v>269</v>
      </c>
      <c r="E408" s="156" t="s">
        <v>892</v>
      </c>
      <c r="F408" s="157" t="s">
        <v>769</v>
      </c>
      <c r="G408" s="158" t="s">
        <v>904</v>
      </c>
      <c r="H408" s="187">
        <v>40000</v>
      </c>
      <c r="I408" s="215">
        <f t="shared" si="42"/>
        <v>40000</v>
      </c>
      <c r="J408" s="188">
        <v>40000</v>
      </c>
      <c r="K408" s="159">
        <f t="shared" si="41"/>
        <v>100</v>
      </c>
      <c r="L408" s="160">
        <f t="shared" si="43"/>
        <v>2.1114874049121732E-3</v>
      </c>
      <c r="M408" s="258"/>
    </row>
    <row r="409" spans="1:13" ht="15" customHeight="1">
      <c r="A409" s="148" t="s">
        <v>464</v>
      </c>
      <c r="B409" s="148" t="s">
        <v>302</v>
      </c>
      <c r="C409" s="148" t="s">
        <v>305</v>
      </c>
      <c r="D409" s="161">
        <v>1092</v>
      </c>
      <c r="E409" s="156">
        <v>615211</v>
      </c>
      <c r="F409" s="157" t="s">
        <v>753</v>
      </c>
      <c r="G409" s="158" t="s">
        <v>495</v>
      </c>
      <c r="H409" s="159">
        <v>20000</v>
      </c>
      <c r="I409" s="215">
        <f t="shared" si="42"/>
        <v>20000</v>
      </c>
      <c r="J409" s="166">
        <v>20000</v>
      </c>
      <c r="K409" s="159">
        <f t="shared" si="41"/>
        <v>100</v>
      </c>
      <c r="L409" s="160">
        <f t="shared" si="43"/>
        <v>1.0557437024560866E-3</v>
      </c>
      <c r="M409" s="258"/>
    </row>
    <row r="410" spans="1:13" ht="22.5">
      <c r="A410" s="148" t="s">
        <v>464</v>
      </c>
      <c r="B410" s="148" t="s">
        <v>302</v>
      </c>
      <c r="C410" s="148" t="s">
        <v>305</v>
      </c>
      <c r="D410" s="161">
        <v>1092</v>
      </c>
      <c r="E410" s="156" t="s">
        <v>496</v>
      </c>
      <c r="F410" s="157" t="s">
        <v>770</v>
      </c>
      <c r="G410" s="158" t="s">
        <v>497</v>
      </c>
      <c r="H410" s="159">
        <v>70000</v>
      </c>
      <c r="I410" s="215">
        <f t="shared" si="42"/>
        <v>70000</v>
      </c>
      <c r="J410" s="166">
        <v>0</v>
      </c>
      <c r="K410" s="187">
        <f t="shared" si="41"/>
        <v>0</v>
      </c>
      <c r="L410" s="160">
        <f t="shared" si="43"/>
        <v>0</v>
      </c>
      <c r="M410" s="258"/>
    </row>
    <row r="411" spans="1:13" ht="16.5" customHeight="1">
      <c r="A411" s="148" t="s">
        <v>464</v>
      </c>
      <c r="B411" s="148" t="s">
        <v>302</v>
      </c>
      <c r="C411" s="148" t="s">
        <v>305</v>
      </c>
      <c r="D411" s="161" t="s">
        <v>395</v>
      </c>
      <c r="E411" s="156" t="s">
        <v>781</v>
      </c>
      <c r="F411" s="157" t="s">
        <v>753</v>
      </c>
      <c r="G411" s="158" t="s">
        <v>707</v>
      </c>
      <c r="H411" s="159">
        <v>67000</v>
      </c>
      <c r="I411" s="121">
        <f t="shared" si="42"/>
        <v>67000</v>
      </c>
      <c r="J411" s="166">
        <v>67000</v>
      </c>
      <c r="K411" s="187">
        <f t="shared" si="41"/>
        <v>100</v>
      </c>
      <c r="L411" s="160">
        <f t="shared" si="43"/>
        <v>3.5367414032278902E-3</v>
      </c>
      <c r="M411" s="258"/>
    </row>
    <row r="412" spans="1:13" ht="16.5" customHeight="1">
      <c r="A412" s="148" t="s">
        <v>464</v>
      </c>
      <c r="B412" s="148" t="s">
        <v>302</v>
      </c>
      <c r="C412" s="148" t="s">
        <v>305</v>
      </c>
      <c r="D412" s="161" t="s">
        <v>247</v>
      </c>
      <c r="E412" s="156" t="s">
        <v>957</v>
      </c>
      <c r="F412" s="157" t="s">
        <v>753</v>
      </c>
      <c r="G412" s="158" t="s">
        <v>958</v>
      </c>
      <c r="H412" s="159">
        <v>30000</v>
      </c>
      <c r="I412" s="121">
        <f t="shared" si="42"/>
        <v>30000</v>
      </c>
      <c r="J412" s="166">
        <v>0</v>
      </c>
      <c r="K412" s="187">
        <f t="shared" si="41"/>
        <v>0</v>
      </c>
      <c r="L412" s="160">
        <f t="shared" si="43"/>
        <v>0</v>
      </c>
      <c r="M412" s="258"/>
    </row>
    <row r="413" spans="1:13" ht="33.75" customHeight="1">
      <c r="A413" s="148" t="s">
        <v>464</v>
      </c>
      <c r="B413" s="148" t="s">
        <v>302</v>
      </c>
      <c r="C413" s="148" t="s">
        <v>305</v>
      </c>
      <c r="D413" s="161">
        <v>1092</v>
      </c>
      <c r="E413" s="156" t="s">
        <v>498</v>
      </c>
      <c r="F413" s="157" t="s">
        <v>753</v>
      </c>
      <c r="G413" s="158" t="s">
        <v>845</v>
      </c>
      <c r="H413" s="159">
        <v>20000</v>
      </c>
      <c r="I413" s="215">
        <f t="shared" si="42"/>
        <v>20000</v>
      </c>
      <c r="J413" s="166">
        <v>12000</v>
      </c>
      <c r="K413" s="187">
        <f t="shared" si="41"/>
        <v>60</v>
      </c>
      <c r="L413" s="160">
        <f t="shared" si="43"/>
        <v>6.3344622147365199E-4</v>
      </c>
      <c r="M413" s="258"/>
    </row>
    <row r="414" spans="1:13" ht="22.5">
      <c r="A414" s="148" t="s">
        <v>464</v>
      </c>
      <c r="B414" s="148" t="s">
        <v>302</v>
      </c>
      <c r="C414" s="148" t="s">
        <v>305</v>
      </c>
      <c r="D414" s="161" t="s">
        <v>463</v>
      </c>
      <c r="E414" s="156" t="s">
        <v>701</v>
      </c>
      <c r="F414" s="157" t="s">
        <v>753</v>
      </c>
      <c r="G414" s="158" t="s">
        <v>825</v>
      </c>
      <c r="H414" s="159">
        <v>0</v>
      </c>
      <c r="I414" s="215">
        <f t="shared" si="42"/>
        <v>0</v>
      </c>
      <c r="J414" s="166">
        <v>0</v>
      </c>
      <c r="K414" s="187" t="e">
        <f t="shared" si="41"/>
        <v>#DIV/0!</v>
      </c>
      <c r="L414" s="160">
        <f t="shared" si="43"/>
        <v>0</v>
      </c>
    </row>
    <row r="415" spans="1:13" ht="35.25" customHeight="1">
      <c r="A415" s="148" t="s">
        <v>464</v>
      </c>
      <c r="B415" s="148" t="s">
        <v>302</v>
      </c>
      <c r="C415" s="148" t="s">
        <v>305</v>
      </c>
      <c r="D415" s="161" t="s">
        <v>463</v>
      </c>
      <c r="E415" s="156" t="s">
        <v>788</v>
      </c>
      <c r="F415" s="157" t="s">
        <v>753</v>
      </c>
      <c r="G415" s="158" t="s">
        <v>819</v>
      </c>
      <c r="H415" s="159">
        <v>36000</v>
      </c>
      <c r="I415" s="215">
        <f t="shared" si="42"/>
        <v>36000</v>
      </c>
      <c r="J415" s="166">
        <v>36000</v>
      </c>
      <c r="K415" s="187">
        <f t="shared" si="41"/>
        <v>100</v>
      </c>
      <c r="L415" s="160">
        <f t="shared" si="43"/>
        <v>1.9003386644209561E-3</v>
      </c>
    </row>
    <row r="416" spans="1:13" ht="34.5" customHeight="1">
      <c r="A416" s="148" t="s">
        <v>464</v>
      </c>
      <c r="B416" s="148" t="s">
        <v>302</v>
      </c>
      <c r="C416" s="148" t="s">
        <v>305</v>
      </c>
      <c r="D416" s="189" t="s">
        <v>397</v>
      </c>
      <c r="E416" s="156" t="s">
        <v>499</v>
      </c>
      <c r="F416" s="157" t="s">
        <v>753</v>
      </c>
      <c r="G416" s="158" t="s">
        <v>820</v>
      </c>
      <c r="H416" s="159">
        <v>2700</v>
      </c>
      <c r="I416" s="215">
        <f t="shared" si="42"/>
        <v>2700</v>
      </c>
      <c r="J416" s="166">
        <v>2695.58</v>
      </c>
      <c r="K416" s="187">
        <f t="shared" si="41"/>
        <v>99.836296296296297</v>
      </c>
      <c r="L416" s="160">
        <f t="shared" si="43"/>
        <v>1.422920804733289E-4</v>
      </c>
      <c r="M416" s="258" t="s">
        <v>947</v>
      </c>
    </row>
    <row r="417" spans="1:13" ht="22.5">
      <c r="A417" s="148" t="s">
        <v>464</v>
      </c>
      <c r="B417" s="148" t="s">
        <v>302</v>
      </c>
      <c r="C417" s="148" t="s">
        <v>305</v>
      </c>
      <c r="D417" s="161" t="s">
        <v>492</v>
      </c>
      <c r="E417" s="156" t="s">
        <v>500</v>
      </c>
      <c r="F417" s="157" t="s">
        <v>753</v>
      </c>
      <c r="G417" s="158" t="s">
        <v>619</v>
      </c>
      <c r="H417" s="159">
        <v>80000</v>
      </c>
      <c r="I417" s="215">
        <f t="shared" si="42"/>
        <v>80000</v>
      </c>
      <c r="J417" s="166">
        <v>70000</v>
      </c>
      <c r="K417" s="187">
        <f t="shared" si="41"/>
        <v>87.5</v>
      </c>
      <c r="L417" s="160">
        <f t="shared" si="43"/>
        <v>3.6951029585963035E-3</v>
      </c>
      <c r="M417" s="258"/>
    </row>
    <row r="418" spans="1:13" ht="23.25" customHeight="1">
      <c r="A418" s="148" t="s">
        <v>464</v>
      </c>
      <c r="B418" s="148" t="s">
        <v>302</v>
      </c>
      <c r="C418" s="148" t="s">
        <v>305</v>
      </c>
      <c r="D418" s="161">
        <v>1091</v>
      </c>
      <c r="E418" s="156" t="s">
        <v>676</v>
      </c>
      <c r="F418" s="157" t="s">
        <v>753</v>
      </c>
      <c r="G418" s="158" t="s">
        <v>708</v>
      </c>
      <c r="H418" s="159">
        <v>20000</v>
      </c>
      <c r="I418" s="215">
        <f t="shared" si="42"/>
        <v>20000</v>
      </c>
      <c r="J418" s="166">
        <v>13540</v>
      </c>
      <c r="K418" s="187">
        <f t="shared" si="41"/>
        <v>67.7</v>
      </c>
      <c r="L418" s="160">
        <f t="shared" si="43"/>
        <v>7.1473848656277068E-4</v>
      </c>
      <c r="M418" s="258"/>
    </row>
    <row r="419" spans="1:13">
      <c r="A419" s="175"/>
      <c r="B419" s="175"/>
      <c r="C419" s="175"/>
      <c r="D419" s="164"/>
      <c r="E419" s="150">
        <v>820000</v>
      </c>
      <c r="F419" s="165"/>
      <c r="G419" s="151" t="s">
        <v>346</v>
      </c>
      <c r="H419" s="154"/>
      <c r="I419" s="163"/>
      <c r="J419" s="163"/>
      <c r="K419" s="187"/>
      <c r="L419" s="160">
        <f t="shared" si="43"/>
        <v>0</v>
      </c>
      <c r="M419" s="258"/>
    </row>
    <row r="420" spans="1:13" ht="22.5">
      <c r="A420" s="148" t="s">
        <v>464</v>
      </c>
      <c r="B420" s="148" t="s">
        <v>302</v>
      </c>
      <c r="C420" s="148" t="s">
        <v>305</v>
      </c>
      <c r="D420" s="161">
        <v>1092</v>
      </c>
      <c r="E420" s="152">
        <v>821321</v>
      </c>
      <c r="F420" s="157" t="s">
        <v>753</v>
      </c>
      <c r="G420" s="158" t="s">
        <v>774</v>
      </c>
      <c r="H420" s="159">
        <v>15000</v>
      </c>
      <c r="I420" s="215">
        <f>H420/12*12</f>
        <v>15000</v>
      </c>
      <c r="J420" s="166">
        <v>0</v>
      </c>
      <c r="K420" s="187">
        <f t="shared" si="41"/>
        <v>0</v>
      </c>
      <c r="L420" s="160">
        <f t="shared" si="43"/>
        <v>0</v>
      </c>
      <c r="M420" s="258"/>
    </row>
    <row r="421" spans="1:13" ht="16.5" customHeight="1">
      <c r="A421" s="148" t="s">
        <v>464</v>
      </c>
      <c r="B421" s="148" t="s">
        <v>302</v>
      </c>
      <c r="C421" s="148" t="s">
        <v>305</v>
      </c>
      <c r="D421" s="161" t="s">
        <v>463</v>
      </c>
      <c r="E421" s="156" t="s">
        <v>501</v>
      </c>
      <c r="F421" s="157" t="s">
        <v>753</v>
      </c>
      <c r="G421" s="158" t="s">
        <v>733</v>
      </c>
      <c r="H421" s="159">
        <v>30000</v>
      </c>
      <c r="I421" s="215">
        <f t="shared" ref="I421:I424" si="44">H421/12*12</f>
        <v>30000</v>
      </c>
      <c r="J421" s="166">
        <v>0</v>
      </c>
      <c r="K421" s="187">
        <f t="shared" si="41"/>
        <v>0</v>
      </c>
      <c r="L421" s="160">
        <f t="shared" si="43"/>
        <v>0</v>
      </c>
      <c r="M421" s="258"/>
    </row>
    <row r="422" spans="1:13" ht="22.5">
      <c r="A422" s="148" t="s">
        <v>464</v>
      </c>
      <c r="B422" s="148" t="s">
        <v>302</v>
      </c>
      <c r="C422" s="148" t="s">
        <v>305</v>
      </c>
      <c r="D422" s="161" t="s">
        <v>397</v>
      </c>
      <c r="E422" s="156" t="s">
        <v>703</v>
      </c>
      <c r="F422" s="157" t="s">
        <v>753</v>
      </c>
      <c r="G422" s="158" t="s">
        <v>843</v>
      </c>
      <c r="H422" s="159">
        <v>120000</v>
      </c>
      <c r="I422" s="215">
        <f t="shared" si="44"/>
        <v>120000</v>
      </c>
      <c r="J422" s="166">
        <v>113415.43</v>
      </c>
      <c r="K422" s="187">
        <f t="shared" si="41"/>
        <v>94.512858333333327</v>
      </c>
      <c r="L422" s="160">
        <f t="shared" si="43"/>
        <v>5.9868812991924559E-3</v>
      </c>
      <c r="M422" s="258"/>
    </row>
    <row r="423" spans="1:13" ht="22.5">
      <c r="A423" s="148" t="s">
        <v>464</v>
      </c>
      <c r="B423" s="148" t="s">
        <v>302</v>
      </c>
      <c r="C423" s="148" t="s">
        <v>305</v>
      </c>
      <c r="D423" s="161" t="s">
        <v>397</v>
      </c>
      <c r="E423" s="156" t="s">
        <v>703</v>
      </c>
      <c r="F423" s="157" t="s">
        <v>883</v>
      </c>
      <c r="G423" s="158" t="s">
        <v>843</v>
      </c>
      <c r="H423" s="159">
        <v>14000</v>
      </c>
      <c r="I423" s="215">
        <f t="shared" si="44"/>
        <v>14000</v>
      </c>
      <c r="J423" s="166">
        <v>0</v>
      </c>
      <c r="K423" s="187">
        <f t="shared" si="41"/>
        <v>0</v>
      </c>
      <c r="L423" s="160">
        <f t="shared" si="43"/>
        <v>0</v>
      </c>
      <c r="M423" s="258"/>
    </row>
    <row r="424" spans="1:13" ht="22.5">
      <c r="A424" s="148" t="s">
        <v>464</v>
      </c>
      <c r="B424" s="148" t="s">
        <v>302</v>
      </c>
      <c r="C424" s="148" t="s">
        <v>305</v>
      </c>
      <c r="D424" s="161" t="s">
        <v>397</v>
      </c>
      <c r="E424" s="156" t="s">
        <v>703</v>
      </c>
      <c r="F424" s="157" t="s">
        <v>770</v>
      </c>
      <c r="G424" s="158" t="s">
        <v>843</v>
      </c>
      <c r="H424" s="159">
        <v>23800</v>
      </c>
      <c r="I424" s="215">
        <f t="shared" si="44"/>
        <v>23800</v>
      </c>
      <c r="J424" s="166">
        <v>0</v>
      </c>
      <c r="K424" s="187">
        <f t="shared" si="41"/>
        <v>0</v>
      </c>
      <c r="L424" s="160">
        <f t="shared" si="43"/>
        <v>0</v>
      </c>
      <c r="M424" s="258"/>
    </row>
    <row r="425" spans="1:13" ht="15" customHeight="1">
      <c r="A425" s="148" t="s">
        <v>464</v>
      </c>
      <c r="B425" s="148" t="s">
        <v>302</v>
      </c>
      <c r="C425" s="148" t="s">
        <v>305</v>
      </c>
      <c r="D425" s="161" t="s">
        <v>502</v>
      </c>
      <c r="E425" s="156">
        <v>822211</v>
      </c>
      <c r="F425" s="157" t="s">
        <v>753</v>
      </c>
      <c r="G425" s="158" t="s">
        <v>211</v>
      </c>
      <c r="H425" s="159">
        <v>0</v>
      </c>
      <c r="I425" s="215">
        <f t="shared" ref="I425" si="45">H425/12*9</f>
        <v>0</v>
      </c>
      <c r="J425" s="166">
        <v>0</v>
      </c>
      <c r="K425" s="187" t="e">
        <f t="shared" si="41"/>
        <v>#DIV/0!</v>
      </c>
      <c r="L425" s="160">
        <f t="shared" si="43"/>
        <v>0</v>
      </c>
      <c r="M425" s="258"/>
    </row>
    <row r="426" spans="1:13">
      <c r="A426" s="140"/>
      <c r="B426" s="140"/>
      <c r="C426" s="140"/>
      <c r="D426" s="164"/>
      <c r="E426" s="150"/>
      <c r="F426" s="165"/>
      <c r="G426" s="151" t="s">
        <v>503</v>
      </c>
      <c r="H426" s="154">
        <f>SUM(H333:H425)</f>
        <v>4845720</v>
      </c>
      <c r="I426" s="154">
        <f>SUM(I333:I425)</f>
        <v>4845720</v>
      </c>
      <c r="J426" s="154">
        <f>SUM(J333:J425)</f>
        <v>4662071.4800000004</v>
      </c>
      <c r="K426" s="171">
        <f t="shared" si="41"/>
        <v>96.210088077726326</v>
      </c>
      <c r="L426" s="216">
        <f t="shared" si="43"/>
        <v>0.24609763027050641</v>
      </c>
      <c r="M426" s="258"/>
    </row>
    <row r="427" spans="1:13" ht="22.5">
      <c r="A427" s="147" t="s">
        <v>504</v>
      </c>
      <c r="B427" s="148" t="s">
        <v>302</v>
      </c>
      <c r="C427" s="140"/>
      <c r="D427" s="161"/>
      <c r="E427" s="150"/>
      <c r="F427" s="162"/>
      <c r="G427" s="151" t="s">
        <v>834</v>
      </c>
      <c r="H427" s="159"/>
      <c r="I427" s="166"/>
      <c r="J427" s="166"/>
      <c r="K427" s="159"/>
      <c r="L427" s="160"/>
      <c r="M427" s="258"/>
    </row>
    <row r="428" spans="1:13">
      <c r="A428" s="140"/>
      <c r="B428" s="140"/>
      <c r="C428" s="140"/>
      <c r="D428" s="161"/>
      <c r="E428" s="150">
        <v>610000</v>
      </c>
      <c r="F428" s="162"/>
      <c r="G428" s="151" t="s">
        <v>304</v>
      </c>
      <c r="H428" s="154"/>
      <c r="I428" s="163"/>
      <c r="J428" s="163"/>
      <c r="K428" s="159"/>
      <c r="L428" s="160"/>
      <c r="M428" s="258"/>
    </row>
    <row r="429" spans="1:13" ht="18" customHeight="1">
      <c r="A429" s="148" t="s">
        <v>506</v>
      </c>
      <c r="B429" s="148" t="s">
        <v>302</v>
      </c>
      <c r="C429" s="148" t="s">
        <v>305</v>
      </c>
      <c r="D429" s="161" t="s">
        <v>505</v>
      </c>
      <c r="E429" s="156">
        <v>611110</v>
      </c>
      <c r="F429" s="157" t="s">
        <v>753</v>
      </c>
      <c r="G429" s="158" t="s">
        <v>326</v>
      </c>
      <c r="H429" s="159">
        <v>469700</v>
      </c>
      <c r="I429" s="215">
        <f>H429/12*12</f>
        <v>469700</v>
      </c>
      <c r="J429" s="120">
        <v>421664.42</v>
      </c>
      <c r="K429" s="159">
        <f t="shared" ref="K429:K490" si="46">J429/H429*100</f>
        <v>89.773136044283589</v>
      </c>
      <c r="L429" s="160">
        <f>J429/J$523</f>
        <v>2.2258477798239917E-2</v>
      </c>
    </row>
    <row r="430" spans="1:13" ht="15" customHeight="1">
      <c r="A430" s="148" t="s">
        <v>506</v>
      </c>
      <c r="B430" s="148" t="s">
        <v>302</v>
      </c>
      <c r="C430" s="148" t="s">
        <v>305</v>
      </c>
      <c r="D430" s="161" t="s">
        <v>505</v>
      </c>
      <c r="E430" s="156">
        <v>611131</v>
      </c>
      <c r="F430" s="157" t="s">
        <v>753</v>
      </c>
      <c r="G430" s="158" t="s">
        <v>507</v>
      </c>
      <c r="H430" s="159">
        <v>115700</v>
      </c>
      <c r="I430" s="215">
        <f t="shared" ref="I430:I484" si="47">H430/12*12</f>
        <v>115700</v>
      </c>
      <c r="J430" s="120">
        <v>98396.89</v>
      </c>
      <c r="K430" s="159">
        <f t="shared" si="46"/>
        <v>85.044848746758859</v>
      </c>
      <c r="L430" s="160">
        <f t="shared" ref="L430:L493" si="48">J430/J$523</f>
        <v>5.1940948479382142E-3</v>
      </c>
      <c r="M430" s="258"/>
    </row>
    <row r="431" spans="1:13" ht="17.25" customHeight="1">
      <c r="A431" s="148" t="s">
        <v>506</v>
      </c>
      <c r="B431" s="148" t="s">
        <v>302</v>
      </c>
      <c r="C431" s="148" t="s">
        <v>305</v>
      </c>
      <c r="D431" s="161" t="s">
        <v>505</v>
      </c>
      <c r="E431" s="156">
        <v>611132</v>
      </c>
      <c r="F431" s="157" t="s">
        <v>753</v>
      </c>
      <c r="G431" s="158" t="s">
        <v>508</v>
      </c>
      <c r="H431" s="159">
        <v>85100</v>
      </c>
      <c r="I431" s="215">
        <f t="shared" si="47"/>
        <v>85100</v>
      </c>
      <c r="J431" s="120">
        <v>72350.78</v>
      </c>
      <c r="K431" s="159">
        <f t="shared" si="46"/>
        <v>85.018542890716802</v>
      </c>
      <c r="L431" s="160">
        <f t="shared" si="48"/>
        <v>3.8191940176392895E-3</v>
      </c>
      <c r="M431" s="258"/>
    </row>
    <row r="432" spans="1:13" ht="15.75" customHeight="1">
      <c r="A432" s="148" t="s">
        <v>506</v>
      </c>
      <c r="B432" s="148" t="s">
        <v>302</v>
      </c>
      <c r="C432" s="148" t="s">
        <v>305</v>
      </c>
      <c r="D432" s="161" t="s">
        <v>505</v>
      </c>
      <c r="E432" s="156">
        <v>611133</v>
      </c>
      <c r="F432" s="157" t="s">
        <v>753</v>
      </c>
      <c r="G432" s="158" t="s">
        <v>509</v>
      </c>
      <c r="H432" s="159">
        <v>10200</v>
      </c>
      <c r="I432" s="215">
        <f t="shared" si="47"/>
        <v>10200</v>
      </c>
      <c r="J432" s="120">
        <v>8682.08</v>
      </c>
      <c r="K432" s="159">
        <f t="shared" si="46"/>
        <v>85.118431372549026</v>
      </c>
      <c r="L432" s="160">
        <f t="shared" si="48"/>
        <v>4.5830256421099705E-4</v>
      </c>
      <c r="M432" s="258"/>
    </row>
    <row r="433" spans="1:13" ht="14.25" customHeight="1">
      <c r="A433" s="148" t="s">
        <v>506</v>
      </c>
      <c r="B433" s="148" t="s">
        <v>302</v>
      </c>
      <c r="C433" s="148" t="s">
        <v>305</v>
      </c>
      <c r="D433" s="161" t="s">
        <v>505</v>
      </c>
      <c r="E433" s="156">
        <v>611211</v>
      </c>
      <c r="F433" s="157" t="s">
        <v>753</v>
      </c>
      <c r="G433" s="158" t="s">
        <v>97</v>
      </c>
      <c r="H433" s="159">
        <v>12000</v>
      </c>
      <c r="I433" s="215">
        <f t="shared" si="47"/>
        <v>12000</v>
      </c>
      <c r="J433" s="120">
        <v>10241.1</v>
      </c>
      <c r="K433" s="159">
        <f t="shared" si="46"/>
        <v>85.342500000000001</v>
      </c>
      <c r="L433" s="160">
        <f t="shared" si="48"/>
        <v>5.4059884156115148E-4</v>
      </c>
      <c r="M433" s="258"/>
    </row>
    <row r="434" spans="1:13" ht="14.25" customHeight="1">
      <c r="A434" s="148" t="s">
        <v>506</v>
      </c>
      <c r="B434" s="148" t="s">
        <v>302</v>
      </c>
      <c r="C434" s="148" t="s">
        <v>305</v>
      </c>
      <c r="D434" s="161" t="s">
        <v>505</v>
      </c>
      <c r="E434" s="156">
        <v>611221</v>
      </c>
      <c r="F434" s="157" t="s">
        <v>753</v>
      </c>
      <c r="G434" s="158" t="s">
        <v>98</v>
      </c>
      <c r="H434" s="159">
        <v>66600</v>
      </c>
      <c r="I434" s="215">
        <f t="shared" si="47"/>
        <v>66600</v>
      </c>
      <c r="J434" s="120">
        <v>58220.68</v>
      </c>
      <c r="K434" s="159">
        <f t="shared" si="46"/>
        <v>87.418438438438443</v>
      </c>
      <c r="L434" s="160">
        <f t="shared" si="48"/>
        <v>3.0733058131355521E-3</v>
      </c>
      <c r="M434" s="258"/>
    </row>
    <row r="435" spans="1:13" ht="14.25" customHeight="1">
      <c r="A435" s="148" t="s">
        <v>506</v>
      </c>
      <c r="B435" s="148" t="s">
        <v>302</v>
      </c>
      <c r="C435" s="148" t="s">
        <v>305</v>
      </c>
      <c r="D435" s="161" t="s">
        <v>505</v>
      </c>
      <c r="E435" s="156">
        <v>611224</v>
      </c>
      <c r="F435" s="157" t="s">
        <v>753</v>
      </c>
      <c r="G435" s="158" t="s">
        <v>99</v>
      </c>
      <c r="H435" s="159">
        <v>13550</v>
      </c>
      <c r="I435" s="215">
        <f t="shared" si="47"/>
        <v>13550</v>
      </c>
      <c r="J435" s="121">
        <v>12376.5</v>
      </c>
      <c r="K435" s="159">
        <f t="shared" si="46"/>
        <v>91.339483394833948</v>
      </c>
      <c r="L435" s="160">
        <f t="shared" si="48"/>
        <v>6.5332059667238781E-4</v>
      </c>
      <c r="M435" s="258"/>
    </row>
    <row r="436" spans="1:13" ht="15.75" customHeight="1">
      <c r="A436" s="148" t="s">
        <v>506</v>
      </c>
      <c r="B436" s="148" t="s">
        <v>302</v>
      </c>
      <c r="C436" s="148" t="s">
        <v>305</v>
      </c>
      <c r="D436" s="161" t="s">
        <v>505</v>
      </c>
      <c r="E436" s="156">
        <v>612111</v>
      </c>
      <c r="F436" s="157" t="s">
        <v>753</v>
      </c>
      <c r="G436" s="158" t="s">
        <v>510</v>
      </c>
      <c r="H436" s="159">
        <v>40800</v>
      </c>
      <c r="I436" s="215">
        <f t="shared" si="47"/>
        <v>40800</v>
      </c>
      <c r="J436" s="121">
        <v>34728.300000000003</v>
      </c>
      <c r="K436" s="159">
        <f t="shared" si="46"/>
        <v>85.118382352941182</v>
      </c>
      <c r="L436" s="160">
        <f t="shared" si="48"/>
        <v>1.8332092011002859E-3</v>
      </c>
      <c r="M436" s="258"/>
    </row>
    <row r="437" spans="1:13" ht="16.5" customHeight="1">
      <c r="A437" s="148" t="s">
        <v>506</v>
      </c>
      <c r="B437" s="148" t="s">
        <v>302</v>
      </c>
      <c r="C437" s="148" t="s">
        <v>305</v>
      </c>
      <c r="D437" s="161" t="s">
        <v>505</v>
      </c>
      <c r="E437" s="156">
        <v>612112</v>
      </c>
      <c r="F437" s="157" t="s">
        <v>753</v>
      </c>
      <c r="G437" s="158" t="s">
        <v>511</v>
      </c>
      <c r="H437" s="159">
        <v>27200</v>
      </c>
      <c r="I437" s="215">
        <f t="shared" si="47"/>
        <v>27200</v>
      </c>
      <c r="J437" s="121">
        <v>23152.240000000002</v>
      </c>
      <c r="K437" s="159">
        <f t="shared" si="46"/>
        <v>85.118529411764712</v>
      </c>
      <c r="L437" s="160">
        <f t="shared" si="48"/>
        <v>1.2221415788875956E-3</v>
      </c>
      <c r="M437" s="258"/>
    </row>
    <row r="438" spans="1:13" ht="17.25" customHeight="1">
      <c r="A438" s="148" t="s">
        <v>506</v>
      </c>
      <c r="B438" s="148" t="s">
        <v>302</v>
      </c>
      <c r="C438" s="148" t="s">
        <v>305</v>
      </c>
      <c r="D438" s="161" t="s">
        <v>505</v>
      </c>
      <c r="E438" s="156">
        <v>612113</v>
      </c>
      <c r="F438" s="157" t="s">
        <v>753</v>
      </c>
      <c r="G438" s="158" t="s">
        <v>512</v>
      </c>
      <c r="H438" s="159">
        <v>3400</v>
      </c>
      <c r="I438" s="215">
        <f t="shared" si="47"/>
        <v>3400</v>
      </c>
      <c r="J438" s="121">
        <v>2893.99</v>
      </c>
      <c r="K438" s="159">
        <f t="shared" si="46"/>
        <v>85.117352941176463</v>
      </c>
      <c r="L438" s="160">
        <f t="shared" si="48"/>
        <v>1.5276558587354449E-4</v>
      </c>
      <c r="M438" s="258"/>
    </row>
    <row r="439" spans="1:13" ht="15" customHeight="1">
      <c r="A439" s="148" t="s">
        <v>506</v>
      </c>
      <c r="B439" s="148" t="s">
        <v>302</v>
      </c>
      <c r="C439" s="148" t="s">
        <v>305</v>
      </c>
      <c r="D439" s="161" t="s">
        <v>505</v>
      </c>
      <c r="E439" s="156">
        <v>612114</v>
      </c>
      <c r="F439" s="157" t="s">
        <v>753</v>
      </c>
      <c r="G439" s="158" t="s">
        <v>108</v>
      </c>
      <c r="H439" s="159">
        <v>20300</v>
      </c>
      <c r="I439" s="215">
        <f t="shared" si="47"/>
        <v>20300</v>
      </c>
      <c r="J439" s="121">
        <v>12263.27</v>
      </c>
      <c r="K439" s="159">
        <f t="shared" si="46"/>
        <v>60.410197044334979</v>
      </c>
      <c r="L439" s="160">
        <f t="shared" si="48"/>
        <v>6.4734350370093273E-4</v>
      </c>
      <c r="M439" s="258"/>
    </row>
    <row r="440" spans="1:13" ht="16.5" customHeight="1">
      <c r="A440" s="148" t="s">
        <v>506</v>
      </c>
      <c r="B440" s="148" t="s">
        <v>302</v>
      </c>
      <c r="C440" s="148" t="s">
        <v>305</v>
      </c>
      <c r="D440" s="161" t="s">
        <v>505</v>
      </c>
      <c r="E440" s="156">
        <v>613212</v>
      </c>
      <c r="F440" s="157" t="s">
        <v>753</v>
      </c>
      <c r="G440" s="158" t="s">
        <v>361</v>
      </c>
      <c r="H440" s="159">
        <v>6000</v>
      </c>
      <c r="I440" s="215">
        <f t="shared" si="47"/>
        <v>6000</v>
      </c>
      <c r="J440" s="121">
        <v>6000</v>
      </c>
      <c r="K440" s="159">
        <f t="shared" si="46"/>
        <v>100</v>
      </c>
      <c r="L440" s="160">
        <f t="shared" si="48"/>
        <v>3.16723110736826E-4</v>
      </c>
      <c r="M440" s="258"/>
    </row>
    <row r="441" spans="1:13" ht="15.75" customHeight="1">
      <c r="A441" s="148" t="s">
        <v>506</v>
      </c>
      <c r="B441" s="148" t="s">
        <v>302</v>
      </c>
      <c r="C441" s="148" t="s">
        <v>305</v>
      </c>
      <c r="D441" s="161" t="s">
        <v>505</v>
      </c>
      <c r="E441" s="156">
        <v>613213</v>
      </c>
      <c r="F441" s="157" t="s">
        <v>753</v>
      </c>
      <c r="G441" s="158" t="s">
        <v>118</v>
      </c>
      <c r="H441" s="159">
        <v>10000</v>
      </c>
      <c r="I441" s="215">
        <f t="shared" si="47"/>
        <v>10000</v>
      </c>
      <c r="J441" s="121">
        <v>0</v>
      </c>
      <c r="K441" s="159">
        <f t="shared" si="46"/>
        <v>0</v>
      </c>
      <c r="L441" s="160">
        <f t="shared" si="48"/>
        <v>0</v>
      </c>
      <c r="M441" s="258"/>
    </row>
    <row r="442" spans="1:13" ht="15" customHeight="1">
      <c r="A442" s="148" t="s">
        <v>506</v>
      </c>
      <c r="B442" s="148" t="s">
        <v>302</v>
      </c>
      <c r="C442" s="148" t="s">
        <v>305</v>
      </c>
      <c r="D442" s="161" t="s">
        <v>505</v>
      </c>
      <c r="E442" s="156" t="s">
        <v>513</v>
      </c>
      <c r="F442" s="157" t="s">
        <v>753</v>
      </c>
      <c r="G442" s="158" t="s">
        <v>514</v>
      </c>
      <c r="H442" s="159">
        <v>1400</v>
      </c>
      <c r="I442" s="215">
        <f t="shared" si="47"/>
        <v>1400</v>
      </c>
      <c r="J442" s="121">
        <v>752.15</v>
      </c>
      <c r="K442" s="159">
        <f t="shared" si="46"/>
        <v>53.725000000000001</v>
      </c>
      <c r="L442" s="160">
        <f t="shared" si="48"/>
        <v>3.9703881290117281E-5</v>
      </c>
    </row>
    <row r="443" spans="1:13" ht="14.25" customHeight="1">
      <c r="A443" s="148" t="s">
        <v>506</v>
      </c>
      <c r="B443" s="148" t="s">
        <v>302</v>
      </c>
      <c r="C443" s="148" t="s">
        <v>305</v>
      </c>
      <c r="D443" s="161" t="s">
        <v>505</v>
      </c>
      <c r="E443" s="156">
        <v>613321</v>
      </c>
      <c r="F443" s="157" t="s">
        <v>753</v>
      </c>
      <c r="G443" s="158" t="s">
        <v>121</v>
      </c>
      <c r="H443" s="174">
        <v>900</v>
      </c>
      <c r="I443" s="215">
        <f t="shared" si="47"/>
        <v>900</v>
      </c>
      <c r="J443" s="122">
        <v>426.06</v>
      </c>
      <c r="K443" s="159">
        <f t="shared" si="46"/>
        <v>47.339999999999996</v>
      </c>
      <c r="L443" s="160">
        <f t="shared" si="48"/>
        <v>2.2490508093422014E-5</v>
      </c>
      <c r="M443" s="258"/>
    </row>
    <row r="444" spans="1:13" ht="15.75" customHeight="1">
      <c r="A444" s="148" t="s">
        <v>506</v>
      </c>
      <c r="B444" s="148" t="s">
        <v>302</v>
      </c>
      <c r="C444" s="148" t="s">
        <v>305</v>
      </c>
      <c r="D444" s="161" t="s">
        <v>505</v>
      </c>
      <c r="E444" s="156">
        <v>613323</v>
      </c>
      <c r="F444" s="157" t="s">
        <v>753</v>
      </c>
      <c r="G444" s="158" t="s">
        <v>122</v>
      </c>
      <c r="H444" s="174">
        <v>200</v>
      </c>
      <c r="I444" s="215">
        <f t="shared" si="47"/>
        <v>200</v>
      </c>
      <c r="J444" s="122">
        <v>200</v>
      </c>
      <c r="K444" s="159">
        <f t="shared" si="46"/>
        <v>100</v>
      </c>
      <c r="L444" s="160">
        <f t="shared" si="48"/>
        <v>1.0557437024560867E-5</v>
      </c>
    </row>
    <row r="445" spans="1:13" ht="15.75" customHeight="1">
      <c r="A445" s="148" t="s">
        <v>506</v>
      </c>
      <c r="B445" s="148" t="s">
        <v>302</v>
      </c>
      <c r="C445" s="148" t="s">
        <v>305</v>
      </c>
      <c r="D445" s="161" t="s">
        <v>505</v>
      </c>
      <c r="E445" s="156">
        <v>613481</v>
      </c>
      <c r="F445" s="157" t="s">
        <v>753</v>
      </c>
      <c r="G445" s="158" t="s">
        <v>132</v>
      </c>
      <c r="H445" s="174">
        <v>5000</v>
      </c>
      <c r="I445" s="215">
        <f t="shared" si="47"/>
        <v>5000</v>
      </c>
      <c r="J445" s="122">
        <v>4073.94</v>
      </c>
      <c r="K445" s="159">
        <f t="shared" si="46"/>
        <v>81.478799999999993</v>
      </c>
      <c r="L445" s="160">
        <f t="shared" si="48"/>
        <v>2.1505182495919748E-4</v>
      </c>
      <c r="M445" s="258"/>
    </row>
    <row r="446" spans="1:13" ht="15" customHeight="1">
      <c r="A446" s="148" t="s">
        <v>506</v>
      </c>
      <c r="B446" s="148" t="s">
        <v>302</v>
      </c>
      <c r="C446" s="148" t="s">
        <v>305</v>
      </c>
      <c r="D446" s="161" t="s">
        <v>505</v>
      </c>
      <c r="E446" s="156">
        <v>613512</v>
      </c>
      <c r="F446" s="157" t="s">
        <v>753</v>
      </c>
      <c r="G446" s="158" t="s">
        <v>137</v>
      </c>
      <c r="H446" s="174">
        <v>15000</v>
      </c>
      <c r="I446" s="215">
        <f t="shared" si="47"/>
        <v>15000</v>
      </c>
      <c r="J446" s="122">
        <v>14634.29</v>
      </c>
      <c r="K446" s="159">
        <f t="shared" si="46"/>
        <v>97.561933333333343</v>
      </c>
      <c r="L446" s="160">
        <f t="shared" si="48"/>
        <v>7.725029753708043E-4</v>
      </c>
      <c r="M446" s="258"/>
    </row>
    <row r="447" spans="1:13" ht="17.25" customHeight="1">
      <c r="A447" s="148" t="s">
        <v>506</v>
      </c>
      <c r="B447" s="148" t="s">
        <v>302</v>
      </c>
      <c r="C447" s="148" t="s">
        <v>305</v>
      </c>
      <c r="D447" s="161" t="s">
        <v>505</v>
      </c>
      <c r="E447" s="156">
        <v>613712</v>
      </c>
      <c r="F447" s="157" t="s">
        <v>753</v>
      </c>
      <c r="G447" s="158" t="s">
        <v>143</v>
      </c>
      <c r="H447" s="174">
        <v>15000</v>
      </c>
      <c r="I447" s="215">
        <f t="shared" si="47"/>
        <v>15000</v>
      </c>
      <c r="J447" s="122">
        <v>11733.2</v>
      </c>
      <c r="K447" s="159">
        <f t="shared" si="46"/>
        <v>78.221333333333348</v>
      </c>
      <c r="L447" s="160">
        <f t="shared" si="48"/>
        <v>6.1936260048288784E-4</v>
      </c>
      <c r="M447" s="258" t="s">
        <v>948</v>
      </c>
    </row>
    <row r="448" spans="1:13" ht="24" customHeight="1">
      <c r="A448" s="148" t="s">
        <v>506</v>
      </c>
      <c r="B448" s="148" t="s">
        <v>302</v>
      </c>
      <c r="C448" s="148" t="s">
        <v>305</v>
      </c>
      <c r="D448" s="161" t="s">
        <v>505</v>
      </c>
      <c r="E448" s="156" t="s">
        <v>366</v>
      </c>
      <c r="F448" s="157" t="s">
        <v>753</v>
      </c>
      <c r="G448" s="158" t="s">
        <v>738</v>
      </c>
      <c r="H448" s="174">
        <v>5000</v>
      </c>
      <c r="I448" s="215">
        <f t="shared" si="47"/>
        <v>5000</v>
      </c>
      <c r="J448" s="122">
        <v>4092.47</v>
      </c>
      <c r="K448" s="159">
        <f t="shared" si="46"/>
        <v>81.849399999999989</v>
      </c>
      <c r="L448" s="160">
        <f t="shared" si="48"/>
        <v>2.1602997149952304E-4</v>
      </c>
      <c r="M448" s="258"/>
    </row>
    <row r="449" spans="1:13" ht="16.5" customHeight="1">
      <c r="A449" s="148" t="s">
        <v>506</v>
      </c>
      <c r="B449" s="148" t="s">
        <v>302</v>
      </c>
      <c r="C449" s="148" t="s">
        <v>305</v>
      </c>
      <c r="D449" s="161" t="s">
        <v>517</v>
      </c>
      <c r="E449" s="156" t="s">
        <v>574</v>
      </c>
      <c r="F449" s="157" t="s">
        <v>753</v>
      </c>
      <c r="G449" s="158" t="s">
        <v>527</v>
      </c>
      <c r="H449" s="174">
        <v>25650</v>
      </c>
      <c r="I449" s="215">
        <f t="shared" si="47"/>
        <v>25650</v>
      </c>
      <c r="J449" s="122">
        <v>0</v>
      </c>
      <c r="K449" s="159">
        <f t="shared" si="46"/>
        <v>0</v>
      </c>
      <c r="L449" s="160">
        <f t="shared" si="48"/>
        <v>0</v>
      </c>
      <c r="M449" s="258"/>
    </row>
    <row r="450" spans="1:13" ht="15.75" customHeight="1">
      <c r="A450" s="148" t="s">
        <v>506</v>
      </c>
      <c r="B450" s="148" t="s">
        <v>302</v>
      </c>
      <c r="C450" s="148" t="s">
        <v>305</v>
      </c>
      <c r="D450" s="161" t="s">
        <v>505</v>
      </c>
      <c r="E450" s="156">
        <v>613924</v>
      </c>
      <c r="F450" s="157" t="s">
        <v>753</v>
      </c>
      <c r="G450" s="158" t="s">
        <v>162</v>
      </c>
      <c r="H450" s="174">
        <v>1500</v>
      </c>
      <c r="I450" s="215">
        <f t="shared" si="47"/>
        <v>1500</v>
      </c>
      <c r="J450" s="122">
        <v>250</v>
      </c>
      <c r="K450" s="159">
        <f t="shared" si="46"/>
        <v>16.666666666666664</v>
      </c>
      <c r="L450" s="160">
        <f t="shared" si="48"/>
        <v>1.3196796280701084E-5</v>
      </c>
      <c r="M450" s="258"/>
    </row>
    <row r="451" spans="1:13" ht="16.5" customHeight="1">
      <c r="A451" s="148" t="s">
        <v>506</v>
      </c>
      <c r="B451" s="148" t="s">
        <v>302</v>
      </c>
      <c r="C451" s="148" t="s">
        <v>305</v>
      </c>
      <c r="D451" s="161" t="s">
        <v>505</v>
      </c>
      <c r="E451" s="156">
        <v>613983</v>
      </c>
      <c r="F451" s="157" t="s">
        <v>753</v>
      </c>
      <c r="G451" s="158" t="s">
        <v>515</v>
      </c>
      <c r="H451" s="174">
        <v>1950</v>
      </c>
      <c r="I451" s="215">
        <f t="shared" si="47"/>
        <v>1950</v>
      </c>
      <c r="J451" s="122">
        <v>1822.91</v>
      </c>
      <c r="K451" s="159">
        <f t="shared" si="46"/>
        <v>93.482564102564098</v>
      </c>
      <c r="L451" s="160">
        <f t="shared" si="48"/>
        <v>9.6226287632211258E-5</v>
      </c>
      <c r="M451" s="258"/>
    </row>
    <row r="452" spans="1:13" ht="13.5" customHeight="1">
      <c r="A452" s="148" t="s">
        <v>506</v>
      </c>
      <c r="B452" s="148" t="s">
        <v>302</v>
      </c>
      <c r="C452" s="148" t="s">
        <v>305</v>
      </c>
      <c r="D452" s="161" t="s">
        <v>505</v>
      </c>
      <c r="E452" s="156" t="s">
        <v>516</v>
      </c>
      <c r="F452" s="157" t="s">
        <v>753</v>
      </c>
      <c r="G452" s="158" t="s">
        <v>165</v>
      </c>
      <c r="H452" s="174">
        <v>2000</v>
      </c>
      <c r="I452" s="215">
        <f t="shared" si="47"/>
        <v>2000</v>
      </c>
      <c r="J452" s="122">
        <v>0</v>
      </c>
      <c r="K452" s="159">
        <f t="shared" si="46"/>
        <v>0</v>
      </c>
      <c r="L452" s="160">
        <f t="shared" si="48"/>
        <v>0</v>
      </c>
      <c r="M452" s="258"/>
    </row>
    <row r="453" spans="1:13" ht="13.5" customHeight="1">
      <c r="A453" s="148" t="s">
        <v>506</v>
      </c>
      <c r="B453" s="148" t="s">
        <v>325</v>
      </c>
      <c r="C453" s="148" t="s">
        <v>305</v>
      </c>
      <c r="D453" s="161" t="s">
        <v>517</v>
      </c>
      <c r="E453" s="152">
        <v>613976</v>
      </c>
      <c r="F453" s="157" t="s">
        <v>753</v>
      </c>
      <c r="G453" s="158" t="s">
        <v>170</v>
      </c>
      <c r="H453" s="174">
        <v>41000</v>
      </c>
      <c r="I453" s="121">
        <f t="shared" si="47"/>
        <v>41000</v>
      </c>
      <c r="J453" s="122">
        <v>30189.1</v>
      </c>
      <c r="K453" s="159">
        <f t="shared" si="46"/>
        <v>73.631951219512189</v>
      </c>
      <c r="L453" s="160">
        <f t="shared" si="48"/>
        <v>1.5935976103908522E-3</v>
      </c>
      <c r="M453" s="258"/>
    </row>
    <row r="454" spans="1:13" ht="18.75" customHeight="1">
      <c r="A454" s="148" t="s">
        <v>506</v>
      </c>
      <c r="B454" s="148" t="s">
        <v>325</v>
      </c>
      <c r="C454" s="148" t="s">
        <v>305</v>
      </c>
      <c r="D454" s="161" t="s">
        <v>517</v>
      </c>
      <c r="E454" s="156" t="s">
        <v>345</v>
      </c>
      <c r="F454" s="157" t="s">
        <v>753</v>
      </c>
      <c r="G454" s="158" t="s">
        <v>515</v>
      </c>
      <c r="H454" s="174">
        <v>420</v>
      </c>
      <c r="I454" s="215">
        <f t="shared" si="47"/>
        <v>420</v>
      </c>
      <c r="J454" s="122">
        <v>217.12</v>
      </c>
      <c r="K454" s="159">
        <f t="shared" si="46"/>
        <v>51.695238095238096</v>
      </c>
      <c r="L454" s="160">
        <f t="shared" si="48"/>
        <v>1.1461153633863277E-5</v>
      </c>
      <c r="M454" s="258"/>
    </row>
    <row r="455" spans="1:13" ht="22.5">
      <c r="A455" s="148" t="s">
        <v>506</v>
      </c>
      <c r="B455" s="148" t="s">
        <v>325</v>
      </c>
      <c r="C455" s="148" t="s">
        <v>305</v>
      </c>
      <c r="D455" s="161" t="s">
        <v>517</v>
      </c>
      <c r="E455" s="152">
        <v>613986</v>
      </c>
      <c r="F455" s="157" t="s">
        <v>753</v>
      </c>
      <c r="G455" s="158" t="s">
        <v>528</v>
      </c>
      <c r="H455" s="174">
        <v>1820</v>
      </c>
      <c r="I455" s="215">
        <f t="shared" si="47"/>
        <v>1820</v>
      </c>
      <c r="J455" s="122">
        <v>1397.45</v>
      </c>
      <c r="K455" s="159">
        <f t="shared" si="46"/>
        <v>76.782967032967036</v>
      </c>
      <c r="L455" s="160">
        <f t="shared" si="48"/>
        <v>7.3767451849862919E-5</v>
      </c>
      <c r="M455" s="258"/>
    </row>
    <row r="456" spans="1:13" ht="13.5" customHeight="1">
      <c r="A456" s="148" t="s">
        <v>506</v>
      </c>
      <c r="B456" s="148" t="s">
        <v>325</v>
      </c>
      <c r="C456" s="148" t="s">
        <v>305</v>
      </c>
      <c r="D456" s="161" t="s">
        <v>517</v>
      </c>
      <c r="E456" s="152">
        <v>613987</v>
      </c>
      <c r="F456" s="157" t="s">
        <v>753</v>
      </c>
      <c r="G456" s="158" t="s">
        <v>432</v>
      </c>
      <c r="H456" s="174">
        <v>2920</v>
      </c>
      <c r="I456" s="215">
        <f t="shared" si="47"/>
        <v>2920</v>
      </c>
      <c r="J456" s="122">
        <v>2096.46</v>
      </c>
      <c r="K456" s="159">
        <f t="shared" si="46"/>
        <v>71.796575342465758</v>
      </c>
      <c r="L456" s="160">
        <f t="shared" si="48"/>
        <v>1.1066622212255437E-4</v>
      </c>
      <c r="M456" s="258"/>
    </row>
    <row r="457" spans="1:13" ht="13.5" customHeight="1">
      <c r="A457" s="148" t="s">
        <v>506</v>
      </c>
      <c r="B457" s="148" t="s">
        <v>325</v>
      </c>
      <c r="C457" s="148" t="s">
        <v>305</v>
      </c>
      <c r="D457" s="161" t="s">
        <v>517</v>
      </c>
      <c r="E457" s="152">
        <v>613988</v>
      </c>
      <c r="F457" s="157" t="s">
        <v>753</v>
      </c>
      <c r="G457" s="158" t="s">
        <v>529</v>
      </c>
      <c r="H457" s="174">
        <v>5480</v>
      </c>
      <c r="I457" s="121">
        <f t="shared" si="47"/>
        <v>5480</v>
      </c>
      <c r="J457" s="122">
        <v>3077.85</v>
      </c>
      <c r="K457" s="159">
        <f t="shared" si="46"/>
        <v>56.165145985401452</v>
      </c>
      <c r="L457" s="160">
        <f t="shared" si="48"/>
        <v>1.6247103773022332E-4</v>
      </c>
      <c r="M457" s="258"/>
    </row>
    <row r="458" spans="1:13" ht="13.5" customHeight="1">
      <c r="A458" s="148" t="s">
        <v>506</v>
      </c>
      <c r="B458" s="148" t="s">
        <v>325</v>
      </c>
      <c r="C458" s="148" t="s">
        <v>305</v>
      </c>
      <c r="D458" s="161" t="s">
        <v>517</v>
      </c>
      <c r="E458" s="156" t="s">
        <v>575</v>
      </c>
      <c r="F458" s="157" t="s">
        <v>770</v>
      </c>
      <c r="G458" s="158" t="s">
        <v>530</v>
      </c>
      <c r="H458" s="174">
        <v>253800</v>
      </c>
      <c r="I458" s="215">
        <f t="shared" si="47"/>
        <v>253800</v>
      </c>
      <c r="J458" s="122">
        <v>169898.4</v>
      </c>
      <c r="K458" s="159">
        <f t="shared" si="46"/>
        <v>66.941843971631201</v>
      </c>
      <c r="L458" s="160">
        <f t="shared" si="48"/>
        <v>8.9684582928682595E-3</v>
      </c>
      <c r="M458" s="258"/>
    </row>
    <row r="459" spans="1:13" ht="15.75" customHeight="1">
      <c r="A459" s="148" t="s">
        <v>506</v>
      </c>
      <c r="B459" s="148" t="s">
        <v>325</v>
      </c>
      <c r="C459" s="148" t="s">
        <v>305</v>
      </c>
      <c r="D459" s="161" t="s">
        <v>517</v>
      </c>
      <c r="E459" s="156" t="s">
        <v>575</v>
      </c>
      <c r="F459" s="157" t="s">
        <v>753</v>
      </c>
      <c r="G459" s="158" t="s">
        <v>530</v>
      </c>
      <c r="H459" s="174">
        <v>194600</v>
      </c>
      <c r="I459" s="215">
        <f t="shared" si="47"/>
        <v>194600</v>
      </c>
      <c r="J459" s="122">
        <v>150795</v>
      </c>
      <c r="K459" s="159">
        <f t="shared" si="46"/>
        <v>77.489722507708109</v>
      </c>
      <c r="L459" s="160">
        <f t="shared" si="48"/>
        <v>7.96004358059328E-3</v>
      </c>
      <c r="M459" s="258"/>
    </row>
    <row r="460" spans="1:13" ht="13.5" customHeight="1">
      <c r="A460" s="148" t="s">
        <v>506</v>
      </c>
      <c r="B460" s="148" t="s">
        <v>302</v>
      </c>
      <c r="C460" s="148" t="s">
        <v>305</v>
      </c>
      <c r="D460" s="161" t="s">
        <v>517</v>
      </c>
      <c r="E460" s="156" t="s">
        <v>868</v>
      </c>
      <c r="F460" s="157" t="s">
        <v>753</v>
      </c>
      <c r="G460" s="158" t="s">
        <v>869</v>
      </c>
      <c r="H460" s="174">
        <v>5000</v>
      </c>
      <c r="I460" s="215">
        <f t="shared" si="47"/>
        <v>5000</v>
      </c>
      <c r="J460" s="122">
        <v>0</v>
      </c>
      <c r="K460" s="159">
        <f t="shared" si="46"/>
        <v>0</v>
      </c>
      <c r="L460" s="160">
        <f t="shared" si="48"/>
        <v>0</v>
      </c>
      <c r="M460" s="258"/>
    </row>
    <row r="461" spans="1:13" ht="14.25" customHeight="1">
      <c r="A461" s="148" t="s">
        <v>506</v>
      </c>
      <c r="B461" s="148" t="s">
        <v>302</v>
      </c>
      <c r="C461" s="148" t="s">
        <v>305</v>
      </c>
      <c r="D461" s="161" t="s">
        <v>520</v>
      </c>
      <c r="E461" s="156" t="s">
        <v>521</v>
      </c>
      <c r="F461" s="157" t="s">
        <v>753</v>
      </c>
      <c r="G461" s="158" t="s">
        <v>522</v>
      </c>
      <c r="H461" s="174">
        <v>22000</v>
      </c>
      <c r="I461" s="215">
        <f t="shared" si="47"/>
        <v>22000</v>
      </c>
      <c r="J461" s="124">
        <v>22000</v>
      </c>
      <c r="K461" s="159">
        <f t="shared" si="46"/>
        <v>100</v>
      </c>
      <c r="L461" s="160">
        <f t="shared" si="48"/>
        <v>1.1613180727016953E-3</v>
      </c>
      <c r="M461" s="258"/>
    </row>
    <row r="462" spans="1:13" ht="15.75" customHeight="1">
      <c r="A462" s="148" t="s">
        <v>506</v>
      </c>
      <c r="B462" s="148" t="s">
        <v>302</v>
      </c>
      <c r="C462" s="148" t="s">
        <v>305</v>
      </c>
      <c r="D462" s="161" t="s">
        <v>438</v>
      </c>
      <c r="E462" s="156">
        <v>616331</v>
      </c>
      <c r="F462" s="157" t="s">
        <v>753</v>
      </c>
      <c r="G462" s="190" t="s">
        <v>645</v>
      </c>
      <c r="H462" s="191">
        <v>6900</v>
      </c>
      <c r="I462" s="215">
        <f t="shared" si="47"/>
        <v>6900</v>
      </c>
      <c r="J462" s="124">
        <v>4909.37</v>
      </c>
      <c r="K462" s="159">
        <f t="shared" si="46"/>
        <v>71.150289855072458</v>
      </c>
      <c r="L462" s="160">
        <f t="shared" si="48"/>
        <v>2.591518230263419E-4</v>
      </c>
    </row>
    <row r="463" spans="1:13">
      <c r="A463" s="192"/>
      <c r="B463" s="192"/>
      <c r="C463" s="192"/>
      <c r="D463" s="161"/>
      <c r="E463" s="150">
        <v>820000</v>
      </c>
      <c r="F463" s="157"/>
      <c r="G463" s="169" t="s">
        <v>346</v>
      </c>
      <c r="H463" s="191"/>
      <c r="I463" s="215"/>
      <c r="J463" s="124"/>
      <c r="K463" s="159"/>
      <c r="L463" s="160">
        <f t="shared" si="48"/>
        <v>0</v>
      </c>
      <c r="M463" s="258"/>
    </row>
    <row r="464" spans="1:13" ht="22.5">
      <c r="A464" s="148" t="s">
        <v>506</v>
      </c>
      <c r="B464" s="148" t="s">
        <v>302</v>
      </c>
      <c r="C464" s="148" t="s">
        <v>305</v>
      </c>
      <c r="D464" s="161" t="s">
        <v>505</v>
      </c>
      <c r="E464" s="156" t="s">
        <v>538</v>
      </c>
      <c r="F464" s="157" t="s">
        <v>753</v>
      </c>
      <c r="G464" s="158" t="s">
        <v>880</v>
      </c>
      <c r="H464" s="191">
        <v>120000</v>
      </c>
      <c r="I464" s="215">
        <f t="shared" si="47"/>
        <v>120000</v>
      </c>
      <c r="J464" s="122">
        <v>106081.48</v>
      </c>
      <c r="K464" s="159">
        <f t="shared" si="46"/>
        <v>88.401233333333323</v>
      </c>
      <c r="L464" s="160">
        <f t="shared" si="48"/>
        <v>5.5997427228610657E-3</v>
      </c>
      <c r="M464" s="258"/>
    </row>
    <row r="465" spans="1:13" ht="16.5" customHeight="1">
      <c r="A465" s="148" t="s">
        <v>506</v>
      </c>
      <c r="B465" s="148" t="s">
        <v>302</v>
      </c>
      <c r="C465" s="148" t="s">
        <v>305</v>
      </c>
      <c r="D465" s="161" t="s">
        <v>505</v>
      </c>
      <c r="E465" s="156" t="s">
        <v>538</v>
      </c>
      <c r="F465" s="157" t="s">
        <v>770</v>
      </c>
      <c r="G465" s="158" t="s">
        <v>880</v>
      </c>
      <c r="H465" s="191">
        <v>30000</v>
      </c>
      <c r="I465" s="215">
        <f t="shared" si="47"/>
        <v>30000</v>
      </c>
      <c r="J465" s="122">
        <v>0</v>
      </c>
      <c r="K465" s="159">
        <f t="shared" si="46"/>
        <v>0</v>
      </c>
      <c r="L465" s="160">
        <f t="shared" si="48"/>
        <v>0</v>
      </c>
      <c r="M465" s="258"/>
    </row>
    <row r="466" spans="1:13" ht="16.5" customHeight="1">
      <c r="A466" s="148"/>
      <c r="B466" s="148"/>
      <c r="C466" s="148"/>
      <c r="D466" s="161"/>
      <c r="E466" s="180">
        <v>823000</v>
      </c>
      <c r="F466" s="157"/>
      <c r="G466" s="151" t="s">
        <v>704</v>
      </c>
      <c r="H466" s="191"/>
      <c r="I466" s="215"/>
      <c r="J466" s="122"/>
      <c r="K466" s="159"/>
      <c r="L466" s="160">
        <f t="shared" si="48"/>
        <v>0</v>
      </c>
      <c r="M466" s="258"/>
    </row>
    <row r="467" spans="1:13" ht="15" customHeight="1">
      <c r="A467" s="148" t="s">
        <v>506</v>
      </c>
      <c r="B467" s="148" t="s">
        <v>302</v>
      </c>
      <c r="C467" s="148" t="s">
        <v>305</v>
      </c>
      <c r="D467" s="161" t="s">
        <v>438</v>
      </c>
      <c r="E467" s="152">
        <v>823331</v>
      </c>
      <c r="F467" s="157" t="s">
        <v>753</v>
      </c>
      <c r="G467" s="158" t="s">
        <v>646</v>
      </c>
      <c r="H467" s="174">
        <v>59200</v>
      </c>
      <c r="I467" s="215">
        <f t="shared" si="47"/>
        <v>59200</v>
      </c>
      <c r="J467" s="122">
        <v>56958.67</v>
      </c>
      <c r="K467" s="159">
        <f t="shared" si="46"/>
        <v>96.213969594594602</v>
      </c>
      <c r="L467" s="160">
        <f t="shared" si="48"/>
        <v>3.0066878576387214E-3</v>
      </c>
      <c r="M467" s="258"/>
    </row>
    <row r="468" spans="1:13">
      <c r="A468" s="140"/>
      <c r="B468" s="140"/>
      <c r="C468" s="140"/>
      <c r="D468" s="161"/>
      <c r="E468" s="150"/>
      <c r="F468" s="157"/>
      <c r="G468" s="151" t="s">
        <v>523</v>
      </c>
      <c r="H468" s="154">
        <f>SUM(H429:H467)</f>
        <v>1697290</v>
      </c>
      <c r="I468" s="270">
        <f t="shared" si="47"/>
        <v>1697290</v>
      </c>
      <c r="J468" s="154">
        <f>SUM(J429:J467)</f>
        <v>1346576.17</v>
      </c>
      <c r="K468" s="171">
        <f t="shared" si="46"/>
        <v>79.336835190214984</v>
      </c>
      <c r="L468" s="216">
        <f t="shared" si="48"/>
        <v>7.1081965567746833E-2</v>
      </c>
      <c r="M468" s="258"/>
    </row>
    <row r="469" spans="1:13" ht="22.5">
      <c r="A469" s="147" t="s">
        <v>504</v>
      </c>
      <c r="B469" s="148" t="s">
        <v>524</v>
      </c>
      <c r="C469" s="140"/>
      <c r="D469" s="161"/>
      <c r="E469" s="150"/>
      <c r="F469" s="157"/>
      <c r="G469" s="151" t="s">
        <v>525</v>
      </c>
      <c r="H469" s="154"/>
      <c r="I469" s="215"/>
      <c r="J469" s="163"/>
      <c r="K469" s="159"/>
      <c r="L469" s="160"/>
      <c r="M469" s="258"/>
    </row>
    <row r="470" spans="1:13">
      <c r="A470" s="147"/>
      <c r="B470" s="148"/>
      <c r="C470" s="140"/>
      <c r="D470" s="161"/>
      <c r="E470" s="150">
        <v>610000</v>
      </c>
      <c r="F470" s="157"/>
      <c r="G470" s="151" t="s">
        <v>304</v>
      </c>
      <c r="H470" s="154"/>
      <c r="I470" s="215"/>
      <c r="J470" s="163"/>
      <c r="K470" s="159"/>
      <c r="L470" s="160"/>
      <c r="M470" s="258"/>
    </row>
    <row r="471" spans="1:13" ht="13.5" customHeight="1">
      <c r="A471" s="148" t="s">
        <v>506</v>
      </c>
      <c r="B471" s="148" t="s">
        <v>325</v>
      </c>
      <c r="C471" s="148" t="s">
        <v>305</v>
      </c>
      <c r="D471" s="161" t="s">
        <v>517</v>
      </c>
      <c r="E471" s="156" t="s">
        <v>573</v>
      </c>
      <c r="F471" s="157" t="s">
        <v>755</v>
      </c>
      <c r="G471" s="158" t="s">
        <v>526</v>
      </c>
      <c r="H471" s="174">
        <v>39350</v>
      </c>
      <c r="I471" s="215">
        <f t="shared" si="47"/>
        <v>39350</v>
      </c>
      <c r="J471" s="122">
        <v>5333</v>
      </c>
      <c r="K471" s="159">
        <f t="shared" si="46"/>
        <v>13.552731893265566</v>
      </c>
      <c r="L471" s="160">
        <f t="shared" si="48"/>
        <v>2.8151405825991552E-4</v>
      </c>
      <c r="M471" s="258"/>
    </row>
    <row r="472" spans="1:13" ht="15.75" customHeight="1">
      <c r="A472" s="148" t="s">
        <v>506</v>
      </c>
      <c r="B472" s="148" t="s">
        <v>325</v>
      </c>
      <c r="C472" s="148" t="s">
        <v>305</v>
      </c>
      <c r="D472" s="161" t="s">
        <v>517</v>
      </c>
      <c r="E472" s="156" t="s">
        <v>574</v>
      </c>
      <c r="F472" s="157" t="s">
        <v>755</v>
      </c>
      <c r="G472" s="158" t="s">
        <v>527</v>
      </c>
      <c r="H472" s="174">
        <v>90000</v>
      </c>
      <c r="I472" s="215">
        <f t="shared" si="47"/>
        <v>90000</v>
      </c>
      <c r="J472" s="122">
        <v>0</v>
      </c>
      <c r="K472" s="159">
        <f t="shared" si="46"/>
        <v>0</v>
      </c>
      <c r="L472" s="160">
        <f t="shared" si="48"/>
        <v>0</v>
      </c>
      <c r="M472" s="258"/>
    </row>
    <row r="473" spans="1:13" ht="14.25" customHeight="1">
      <c r="A473" s="148" t="s">
        <v>506</v>
      </c>
      <c r="B473" s="148" t="s">
        <v>325</v>
      </c>
      <c r="C473" s="148" t="s">
        <v>305</v>
      </c>
      <c r="D473" s="161" t="s">
        <v>517</v>
      </c>
      <c r="E473" s="152">
        <v>613976</v>
      </c>
      <c r="F473" s="157" t="s">
        <v>755</v>
      </c>
      <c r="G473" s="158" t="s">
        <v>170</v>
      </c>
      <c r="H473" s="174">
        <v>6300</v>
      </c>
      <c r="I473" s="215">
        <f t="shared" si="47"/>
        <v>6300</v>
      </c>
      <c r="J473" s="122">
        <v>5780.3</v>
      </c>
      <c r="K473" s="159">
        <f t="shared" si="46"/>
        <v>91.750793650793653</v>
      </c>
      <c r="L473" s="160">
        <f t="shared" si="48"/>
        <v>3.0512576616534591E-4</v>
      </c>
      <c r="M473" s="258"/>
    </row>
    <row r="474" spans="1:13" ht="15" customHeight="1">
      <c r="A474" s="148" t="s">
        <v>506</v>
      </c>
      <c r="B474" s="148" t="s">
        <v>325</v>
      </c>
      <c r="C474" s="148" t="s">
        <v>305</v>
      </c>
      <c r="D474" s="161" t="s">
        <v>517</v>
      </c>
      <c r="E474" s="156" t="s">
        <v>345</v>
      </c>
      <c r="F474" s="157" t="s">
        <v>755</v>
      </c>
      <c r="G474" s="158" t="s">
        <v>515</v>
      </c>
      <c r="H474" s="174">
        <v>50</v>
      </c>
      <c r="I474" s="215">
        <f t="shared" si="47"/>
        <v>50</v>
      </c>
      <c r="J474" s="122">
        <v>0</v>
      </c>
      <c r="K474" s="159">
        <f t="shared" si="46"/>
        <v>0</v>
      </c>
      <c r="L474" s="160">
        <f t="shared" si="48"/>
        <v>0</v>
      </c>
      <c r="M474" s="258"/>
    </row>
    <row r="475" spans="1:13" ht="22.5">
      <c r="A475" s="148" t="s">
        <v>506</v>
      </c>
      <c r="B475" s="148" t="s">
        <v>325</v>
      </c>
      <c r="C475" s="148" t="s">
        <v>305</v>
      </c>
      <c r="D475" s="161" t="s">
        <v>517</v>
      </c>
      <c r="E475" s="152">
        <v>613986</v>
      </c>
      <c r="F475" s="157" t="s">
        <v>755</v>
      </c>
      <c r="G475" s="158" t="s">
        <v>528</v>
      </c>
      <c r="H475" s="174">
        <v>400</v>
      </c>
      <c r="I475" s="215">
        <f t="shared" si="47"/>
        <v>400</v>
      </c>
      <c r="J475" s="122">
        <v>267.68</v>
      </c>
      <c r="K475" s="159">
        <f t="shared" si="46"/>
        <v>66.92</v>
      </c>
      <c r="L475" s="160">
        <f t="shared" si="48"/>
        <v>1.4130073713672265E-5</v>
      </c>
    </row>
    <row r="476" spans="1:13" ht="12.75" customHeight="1">
      <c r="A476" s="148" t="s">
        <v>506</v>
      </c>
      <c r="B476" s="148" t="s">
        <v>325</v>
      </c>
      <c r="C476" s="148" t="s">
        <v>305</v>
      </c>
      <c r="D476" s="161" t="s">
        <v>517</v>
      </c>
      <c r="E476" s="152">
        <v>613987</v>
      </c>
      <c r="F476" s="157" t="s">
        <v>755</v>
      </c>
      <c r="G476" s="158" t="s">
        <v>432</v>
      </c>
      <c r="H476" s="174">
        <v>420</v>
      </c>
      <c r="I476" s="215">
        <f t="shared" si="47"/>
        <v>420</v>
      </c>
      <c r="J476" s="122">
        <v>401.39</v>
      </c>
      <c r="K476" s="159">
        <f t="shared" si="46"/>
        <v>95.569047619047623</v>
      </c>
      <c r="L476" s="160">
        <f t="shared" si="48"/>
        <v>2.118824823644243E-5</v>
      </c>
      <c r="M476" s="258"/>
    </row>
    <row r="477" spans="1:13" ht="15" customHeight="1">
      <c r="A477" s="148" t="s">
        <v>506</v>
      </c>
      <c r="B477" s="148" t="s">
        <v>325</v>
      </c>
      <c r="C477" s="148" t="s">
        <v>305</v>
      </c>
      <c r="D477" s="161" t="s">
        <v>517</v>
      </c>
      <c r="E477" s="152">
        <v>613988</v>
      </c>
      <c r="F477" s="157" t="s">
        <v>755</v>
      </c>
      <c r="G477" s="158" t="s">
        <v>529</v>
      </c>
      <c r="H477" s="174">
        <v>920</v>
      </c>
      <c r="I477" s="121">
        <f t="shared" si="47"/>
        <v>920</v>
      </c>
      <c r="J477" s="122">
        <v>918.79</v>
      </c>
      <c r="K477" s="159">
        <f t="shared" si="46"/>
        <v>99.868478260869566</v>
      </c>
      <c r="L477" s="160">
        <f t="shared" si="48"/>
        <v>4.8500337818981393E-5</v>
      </c>
      <c r="M477" s="258"/>
    </row>
    <row r="478" spans="1:13" ht="15.75" customHeight="1">
      <c r="A478" s="148" t="s">
        <v>506</v>
      </c>
      <c r="B478" s="148" t="s">
        <v>325</v>
      </c>
      <c r="C478" s="148" t="s">
        <v>305</v>
      </c>
      <c r="D478" s="161" t="s">
        <v>517</v>
      </c>
      <c r="E478" s="156" t="s">
        <v>575</v>
      </c>
      <c r="F478" s="157" t="s">
        <v>755</v>
      </c>
      <c r="G478" s="158" t="s">
        <v>530</v>
      </c>
      <c r="H478" s="174">
        <v>80000</v>
      </c>
      <c r="I478" s="215">
        <f t="shared" si="47"/>
        <v>80000</v>
      </c>
      <c r="J478" s="122">
        <v>77012.289999999994</v>
      </c>
      <c r="K478" s="159">
        <f t="shared" si="46"/>
        <v>96.265362499999995</v>
      </c>
      <c r="L478" s="160">
        <f t="shared" si="48"/>
        <v>4.0652620089610923E-3</v>
      </c>
    </row>
    <row r="479" spans="1:13" ht="15.75" customHeight="1">
      <c r="A479" s="148" t="s">
        <v>506</v>
      </c>
      <c r="B479" s="148" t="s">
        <v>325</v>
      </c>
      <c r="C479" s="148" t="s">
        <v>305</v>
      </c>
      <c r="D479" s="161" t="s">
        <v>517</v>
      </c>
      <c r="E479" s="152">
        <v>613994</v>
      </c>
      <c r="F479" s="157" t="s">
        <v>755</v>
      </c>
      <c r="G479" s="158" t="s">
        <v>531</v>
      </c>
      <c r="H479" s="174">
        <v>10000</v>
      </c>
      <c r="I479" s="215">
        <f t="shared" si="47"/>
        <v>10000</v>
      </c>
      <c r="J479" s="122">
        <v>4000</v>
      </c>
      <c r="K479" s="187">
        <f t="shared" si="46"/>
        <v>40</v>
      </c>
      <c r="L479" s="160">
        <f t="shared" si="48"/>
        <v>2.1114874049121734E-4</v>
      </c>
      <c r="M479" s="258"/>
    </row>
    <row r="480" spans="1:13" ht="15.75" customHeight="1">
      <c r="A480" s="148" t="s">
        <v>506</v>
      </c>
      <c r="B480" s="148" t="s">
        <v>325</v>
      </c>
      <c r="C480" s="148" t="s">
        <v>305</v>
      </c>
      <c r="D480" s="161" t="s">
        <v>517</v>
      </c>
      <c r="E480" s="156" t="s">
        <v>518</v>
      </c>
      <c r="F480" s="157" t="s">
        <v>755</v>
      </c>
      <c r="G480" s="158" t="s">
        <v>519</v>
      </c>
      <c r="H480" s="174">
        <v>10000</v>
      </c>
      <c r="I480" s="215">
        <f t="shared" si="47"/>
        <v>10000</v>
      </c>
      <c r="J480" s="122">
        <v>10000</v>
      </c>
      <c r="K480" s="187">
        <f t="shared" si="46"/>
        <v>100</v>
      </c>
      <c r="L480" s="160">
        <f t="shared" si="48"/>
        <v>5.2787185122804331E-4</v>
      </c>
      <c r="M480" s="258"/>
    </row>
    <row r="481" spans="1:13" ht="13.5" customHeight="1">
      <c r="A481" s="148" t="s">
        <v>506</v>
      </c>
      <c r="B481" s="148" t="s">
        <v>325</v>
      </c>
      <c r="C481" s="148" t="s">
        <v>305</v>
      </c>
      <c r="D481" s="161" t="s">
        <v>517</v>
      </c>
      <c r="E481" s="156" t="s">
        <v>576</v>
      </c>
      <c r="F481" s="157" t="s">
        <v>755</v>
      </c>
      <c r="G481" s="158" t="s">
        <v>532</v>
      </c>
      <c r="H481" s="174">
        <v>5000</v>
      </c>
      <c r="I481" s="215">
        <f t="shared" si="47"/>
        <v>5000</v>
      </c>
      <c r="J481" s="122">
        <v>2648.35</v>
      </c>
      <c r="K481" s="187">
        <f t="shared" si="46"/>
        <v>52.966999999999999</v>
      </c>
      <c r="L481" s="160">
        <f t="shared" si="48"/>
        <v>1.3979894171997886E-4</v>
      </c>
      <c r="M481" s="258" t="s">
        <v>949</v>
      </c>
    </row>
    <row r="482" spans="1:13" ht="22.5">
      <c r="A482" s="148" t="s">
        <v>506</v>
      </c>
      <c r="B482" s="148" t="s">
        <v>325</v>
      </c>
      <c r="C482" s="148" t="s">
        <v>305</v>
      </c>
      <c r="D482" s="161" t="s">
        <v>517</v>
      </c>
      <c r="E482" s="152">
        <v>614241</v>
      </c>
      <c r="F482" s="157" t="s">
        <v>755</v>
      </c>
      <c r="G482" s="158" t="s">
        <v>533</v>
      </c>
      <c r="H482" s="174">
        <v>50000</v>
      </c>
      <c r="I482" s="215">
        <f t="shared" si="47"/>
        <v>50000</v>
      </c>
      <c r="J482" s="122">
        <v>40150</v>
      </c>
      <c r="K482" s="187">
        <f t="shared" si="46"/>
        <v>80.300000000000011</v>
      </c>
      <c r="L482" s="160">
        <f t="shared" si="48"/>
        <v>2.1194054826805943E-3</v>
      </c>
      <c r="M482" s="258"/>
    </row>
    <row r="483" spans="1:13" ht="22.5">
      <c r="A483" s="148" t="s">
        <v>506</v>
      </c>
      <c r="B483" s="148" t="s">
        <v>325</v>
      </c>
      <c r="C483" s="148" t="s">
        <v>305</v>
      </c>
      <c r="D483" s="161" t="s">
        <v>517</v>
      </c>
      <c r="E483" s="156" t="s">
        <v>534</v>
      </c>
      <c r="F483" s="157" t="s">
        <v>755</v>
      </c>
      <c r="G483" s="158" t="s">
        <v>535</v>
      </c>
      <c r="H483" s="174">
        <v>30000</v>
      </c>
      <c r="I483" s="215">
        <f t="shared" si="47"/>
        <v>30000</v>
      </c>
      <c r="J483" s="122">
        <v>6500</v>
      </c>
      <c r="K483" s="187">
        <f t="shared" si="46"/>
        <v>21.666666666666668</v>
      </c>
      <c r="L483" s="160">
        <f t="shared" si="48"/>
        <v>3.4311670329822817E-4</v>
      </c>
      <c r="M483" s="258"/>
    </row>
    <row r="484" spans="1:13" ht="22.5">
      <c r="A484" s="148" t="s">
        <v>506</v>
      </c>
      <c r="B484" s="148" t="s">
        <v>325</v>
      </c>
      <c r="C484" s="148" t="s">
        <v>305</v>
      </c>
      <c r="D484" s="161" t="s">
        <v>517</v>
      </c>
      <c r="E484" s="156" t="s">
        <v>536</v>
      </c>
      <c r="F484" s="157" t="s">
        <v>755</v>
      </c>
      <c r="G484" s="158" t="s">
        <v>537</v>
      </c>
      <c r="H484" s="174">
        <v>10000</v>
      </c>
      <c r="I484" s="215">
        <f t="shared" si="47"/>
        <v>10000</v>
      </c>
      <c r="J484" s="122">
        <v>0</v>
      </c>
      <c r="K484" s="187">
        <f t="shared" si="46"/>
        <v>0</v>
      </c>
      <c r="L484" s="160">
        <f t="shared" si="48"/>
        <v>0</v>
      </c>
      <c r="M484" s="258"/>
    </row>
    <row r="485" spans="1:13">
      <c r="A485" s="148"/>
      <c r="B485" s="148"/>
      <c r="C485" s="148"/>
      <c r="D485" s="161"/>
      <c r="E485" s="150">
        <v>820000</v>
      </c>
      <c r="F485" s="157"/>
      <c r="G485" s="169" t="s">
        <v>346</v>
      </c>
      <c r="H485" s="174"/>
      <c r="I485" s="181"/>
      <c r="J485" s="122"/>
      <c r="K485" s="187"/>
      <c r="L485" s="160"/>
      <c r="M485" s="258"/>
    </row>
    <row r="486" spans="1:13" ht="15.75" customHeight="1">
      <c r="A486" s="148" t="s">
        <v>506</v>
      </c>
      <c r="B486" s="148" t="s">
        <v>325</v>
      </c>
      <c r="C486" s="148" t="s">
        <v>305</v>
      </c>
      <c r="D486" s="161" t="s">
        <v>517</v>
      </c>
      <c r="E486" s="156">
        <v>821361</v>
      </c>
      <c r="F486" s="157" t="s">
        <v>755</v>
      </c>
      <c r="G486" s="190" t="s">
        <v>821</v>
      </c>
      <c r="H486" s="174">
        <v>0</v>
      </c>
      <c r="I486" s="215">
        <f>H486/12*12</f>
        <v>0</v>
      </c>
      <c r="J486" s="121">
        <v>0</v>
      </c>
      <c r="K486" s="187" t="e">
        <f t="shared" si="46"/>
        <v>#DIV/0!</v>
      </c>
      <c r="L486" s="160">
        <f t="shared" si="48"/>
        <v>0</v>
      </c>
      <c r="M486" s="258"/>
    </row>
    <row r="487" spans="1:13">
      <c r="A487" s="148"/>
      <c r="B487" s="148"/>
      <c r="C487" s="148"/>
      <c r="D487" s="161"/>
      <c r="E487" s="156"/>
      <c r="F487" s="157"/>
      <c r="G487" s="169" t="s">
        <v>540</v>
      </c>
      <c r="H487" s="193">
        <f>SUM(H471:H486)</f>
        <v>332440</v>
      </c>
      <c r="I487" s="193">
        <f>SUM(I471:I486)</f>
        <v>332440</v>
      </c>
      <c r="J487" s="193">
        <f>SUM(J471:J486)</f>
        <v>153011.79999999999</v>
      </c>
      <c r="K487" s="269">
        <f t="shared" si="46"/>
        <v>46.026892070749604</v>
      </c>
      <c r="L487" s="216">
        <f t="shared" si="48"/>
        <v>8.077062212573512E-3</v>
      </c>
      <c r="M487" s="258"/>
    </row>
    <row r="488" spans="1:13" ht="22.5">
      <c r="A488" s="147" t="s">
        <v>504</v>
      </c>
      <c r="B488" s="148" t="s">
        <v>541</v>
      </c>
      <c r="C488" s="140"/>
      <c r="D488" s="161"/>
      <c r="E488" s="150"/>
      <c r="F488" s="157"/>
      <c r="G488" s="151" t="s">
        <v>542</v>
      </c>
      <c r="H488" s="154"/>
      <c r="I488" s="163"/>
      <c r="J488" s="163"/>
      <c r="K488" s="187"/>
      <c r="L488" s="160"/>
      <c r="M488" s="258"/>
    </row>
    <row r="489" spans="1:13" ht="18.75" customHeight="1">
      <c r="A489" s="148" t="s">
        <v>506</v>
      </c>
      <c r="B489" s="148" t="s">
        <v>358</v>
      </c>
      <c r="C489" s="148" t="s">
        <v>305</v>
      </c>
      <c r="D489" s="161" t="s">
        <v>505</v>
      </c>
      <c r="E489" s="156" t="s">
        <v>694</v>
      </c>
      <c r="F489" s="271" t="s">
        <v>756</v>
      </c>
      <c r="G489" s="158" t="s">
        <v>539</v>
      </c>
      <c r="H489" s="159">
        <v>5000</v>
      </c>
      <c r="I489" s="215">
        <f>H489/12*12</f>
        <v>5000</v>
      </c>
      <c r="J489" s="121">
        <v>0</v>
      </c>
      <c r="K489" s="187">
        <f t="shared" si="46"/>
        <v>0</v>
      </c>
      <c r="L489" s="160">
        <f t="shared" si="48"/>
        <v>0</v>
      </c>
      <c r="M489" s="258"/>
    </row>
    <row r="490" spans="1:13">
      <c r="A490" s="147"/>
      <c r="B490" s="148"/>
      <c r="C490" s="140"/>
      <c r="D490" s="161"/>
      <c r="E490" s="150"/>
      <c r="F490" s="162"/>
      <c r="G490" s="151" t="s">
        <v>543</v>
      </c>
      <c r="H490" s="154">
        <f>SUM(H489)</f>
        <v>5000</v>
      </c>
      <c r="I490" s="154">
        <f>SUM(I489)</f>
        <v>5000</v>
      </c>
      <c r="J490" s="154">
        <f>SUM(J489)</f>
        <v>0</v>
      </c>
      <c r="K490" s="269">
        <f t="shared" si="46"/>
        <v>0</v>
      </c>
      <c r="L490" s="160">
        <f t="shared" si="48"/>
        <v>0</v>
      </c>
      <c r="M490" s="258"/>
    </row>
    <row r="491" spans="1:13" ht="25.5" customHeight="1">
      <c r="A491" s="147" t="s">
        <v>544</v>
      </c>
      <c r="B491" s="148" t="s">
        <v>545</v>
      </c>
      <c r="C491" s="148"/>
      <c r="D491" s="161" t="s">
        <v>303</v>
      </c>
      <c r="E491" s="150"/>
      <c r="F491" s="162"/>
      <c r="G491" s="151" t="s">
        <v>835</v>
      </c>
      <c r="H491" s="154"/>
      <c r="I491" s="163"/>
      <c r="J491" s="163"/>
      <c r="K491" s="159"/>
      <c r="L491" s="160"/>
      <c r="M491" s="258"/>
    </row>
    <row r="492" spans="1:13" ht="15.75" customHeight="1">
      <c r="A492" s="148" t="s">
        <v>546</v>
      </c>
      <c r="B492" s="148" t="s">
        <v>302</v>
      </c>
      <c r="C492" s="148" t="s">
        <v>305</v>
      </c>
      <c r="D492" s="155" t="s">
        <v>303</v>
      </c>
      <c r="E492" s="150">
        <v>610000</v>
      </c>
      <c r="F492" s="155"/>
      <c r="G492" s="151" t="s">
        <v>304</v>
      </c>
      <c r="H492" s="154"/>
      <c r="I492" s="163"/>
      <c r="J492" s="163"/>
      <c r="K492" s="159"/>
      <c r="L492" s="160"/>
      <c r="M492" s="258"/>
    </row>
    <row r="493" spans="1:13" ht="16.5" customHeight="1">
      <c r="A493" s="148" t="s">
        <v>546</v>
      </c>
      <c r="B493" s="148" t="s">
        <v>302</v>
      </c>
      <c r="C493" s="148" t="s">
        <v>305</v>
      </c>
      <c r="D493" s="155" t="s">
        <v>303</v>
      </c>
      <c r="E493" s="152">
        <v>611110</v>
      </c>
      <c r="F493" s="157" t="s">
        <v>753</v>
      </c>
      <c r="G493" s="158" t="s">
        <v>326</v>
      </c>
      <c r="H493" s="159">
        <v>113000</v>
      </c>
      <c r="I493" s="215">
        <f>H493/12*12</f>
        <v>113000</v>
      </c>
      <c r="J493" s="194">
        <v>108940.46</v>
      </c>
      <c r="K493" s="159">
        <f t="shared" ref="K493:K504" si="49">J493/H493*100</f>
        <v>96.40748672566373</v>
      </c>
      <c r="L493" s="160">
        <f t="shared" si="48"/>
        <v>5.7506602293834613E-3</v>
      </c>
    </row>
    <row r="494" spans="1:13" ht="15" customHeight="1">
      <c r="A494" s="148" t="s">
        <v>546</v>
      </c>
      <c r="B494" s="148" t="s">
        <v>302</v>
      </c>
      <c r="C494" s="148" t="s">
        <v>305</v>
      </c>
      <c r="D494" s="155" t="s">
        <v>303</v>
      </c>
      <c r="E494" s="152">
        <v>611131</v>
      </c>
      <c r="F494" s="157" t="s">
        <v>753</v>
      </c>
      <c r="G494" s="158" t="s">
        <v>93</v>
      </c>
      <c r="H494" s="159">
        <v>27900</v>
      </c>
      <c r="I494" s="215">
        <f t="shared" ref="I494:I503" si="50">H494/12*12</f>
        <v>27900</v>
      </c>
      <c r="J494" s="194">
        <v>25267.38</v>
      </c>
      <c r="K494" s="159">
        <f t="shared" si="49"/>
        <v>90.564086021505375</v>
      </c>
      <c r="L494" s="160">
        <f t="shared" ref="L494:L504" si="51">J494/J$523</f>
        <v>1.3337938656282438E-3</v>
      </c>
      <c r="M494" s="258"/>
    </row>
    <row r="495" spans="1:13" ht="15" customHeight="1">
      <c r="A495" s="148" t="s">
        <v>546</v>
      </c>
      <c r="B495" s="148" t="s">
        <v>302</v>
      </c>
      <c r="C495" s="148" t="s">
        <v>305</v>
      </c>
      <c r="D495" s="155" t="s">
        <v>303</v>
      </c>
      <c r="E495" s="152">
        <v>611132</v>
      </c>
      <c r="F495" s="157" t="s">
        <v>753</v>
      </c>
      <c r="G495" s="158" t="s">
        <v>94</v>
      </c>
      <c r="H495" s="159">
        <v>20500</v>
      </c>
      <c r="I495" s="215">
        <f t="shared" si="50"/>
        <v>20500</v>
      </c>
      <c r="J495" s="194">
        <v>18579.009999999998</v>
      </c>
      <c r="K495" s="159">
        <f t="shared" si="49"/>
        <v>90.629317073170725</v>
      </c>
      <c r="L495" s="160">
        <f t="shared" si="51"/>
        <v>9.807336402684328E-4</v>
      </c>
      <c r="M495" s="258"/>
    </row>
    <row r="496" spans="1:13" ht="15" customHeight="1">
      <c r="A496" s="148" t="s">
        <v>546</v>
      </c>
      <c r="B496" s="148" t="s">
        <v>302</v>
      </c>
      <c r="C496" s="148" t="s">
        <v>305</v>
      </c>
      <c r="D496" s="155" t="s">
        <v>303</v>
      </c>
      <c r="E496" s="152">
        <v>611133</v>
      </c>
      <c r="F496" s="157" t="s">
        <v>753</v>
      </c>
      <c r="G496" s="158" t="s">
        <v>95</v>
      </c>
      <c r="H496" s="159">
        <v>2500</v>
      </c>
      <c r="I496" s="215">
        <f t="shared" si="50"/>
        <v>2500</v>
      </c>
      <c r="J496" s="194">
        <v>2229.41</v>
      </c>
      <c r="K496" s="159">
        <f t="shared" si="49"/>
        <v>89.176399999999987</v>
      </c>
      <c r="L496" s="160">
        <f t="shared" si="51"/>
        <v>1.176842783846312E-4</v>
      </c>
      <c r="M496" s="258"/>
    </row>
    <row r="497" spans="1:13" ht="14.25" customHeight="1">
      <c r="A497" s="148" t="s">
        <v>546</v>
      </c>
      <c r="B497" s="148" t="s">
        <v>302</v>
      </c>
      <c r="C497" s="148" t="s">
        <v>305</v>
      </c>
      <c r="D497" s="155" t="s">
        <v>303</v>
      </c>
      <c r="E497" s="152">
        <v>611211</v>
      </c>
      <c r="F497" s="157" t="s">
        <v>753</v>
      </c>
      <c r="G497" s="158" t="s">
        <v>97</v>
      </c>
      <c r="H497" s="159">
        <v>6000</v>
      </c>
      <c r="I497" s="215">
        <f t="shared" si="50"/>
        <v>6000</v>
      </c>
      <c r="J497" s="194">
        <v>3233.9</v>
      </c>
      <c r="K497" s="159">
        <f t="shared" si="49"/>
        <v>53.898333333333341</v>
      </c>
      <c r="L497" s="160">
        <f t="shared" si="51"/>
        <v>1.7070847796863694E-4</v>
      </c>
      <c r="M497" s="258"/>
    </row>
    <row r="498" spans="1:13" ht="15.75" customHeight="1">
      <c r="A498" s="148" t="s">
        <v>546</v>
      </c>
      <c r="B498" s="148" t="s">
        <v>302</v>
      </c>
      <c r="C498" s="148" t="s">
        <v>305</v>
      </c>
      <c r="D498" s="155" t="s">
        <v>303</v>
      </c>
      <c r="E498" s="152">
        <v>611221</v>
      </c>
      <c r="F498" s="157" t="s">
        <v>753</v>
      </c>
      <c r="G498" s="158" t="s">
        <v>98</v>
      </c>
      <c r="H498" s="159">
        <v>18200</v>
      </c>
      <c r="I498" s="215">
        <f t="shared" si="50"/>
        <v>18200</v>
      </c>
      <c r="J498" s="194">
        <v>13589.65</v>
      </c>
      <c r="K498" s="159">
        <f t="shared" si="49"/>
        <v>74.668406593406587</v>
      </c>
      <c r="L498" s="160">
        <f t="shared" si="51"/>
        <v>7.1735937030411787E-4</v>
      </c>
      <c r="M498" s="258"/>
    </row>
    <row r="499" spans="1:13" ht="15" customHeight="1">
      <c r="A499" s="148" t="s">
        <v>546</v>
      </c>
      <c r="B499" s="148" t="s">
        <v>302</v>
      </c>
      <c r="C499" s="148" t="s">
        <v>305</v>
      </c>
      <c r="D499" s="155" t="s">
        <v>303</v>
      </c>
      <c r="E499" s="152">
        <v>611224</v>
      </c>
      <c r="F499" s="157" t="s">
        <v>753</v>
      </c>
      <c r="G499" s="158" t="s">
        <v>99</v>
      </c>
      <c r="H499" s="159">
        <v>4200</v>
      </c>
      <c r="I499" s="215">
        <f t="shared" si="50"/>
        <v>4200</v>
      </c>
      <c r="J499" s="194">
        <v>3345</v>
      </c>
      <c r="K499" s="159">
        <f t="shared" si="49"/>
        <v>79.642857142857139</v>
      </c>
      <c r="L499" s="160">
        <f t="shared" si="51"/>
        <v>1.765731342357805E-4</v>
      </c>
      <c r="M499" s="258"/>
    </row>
    <row r="500" spans="1:13" ht="15.75" customHeight="1">
      <c r="A500" s="148" t="s">
        <v>546</v>
      </c>
      <c r="B500" s="148" t="s">
        <v>302</v>
      </c>
      <c r="C500" s="148" t="s">
        <v>305</v>
      </c>
      <c r="D500" s="155" t="s">
        <v>303</v>
      </c>
      <c r="E500" s="152">
        <v>612111</v>
      </c>
      <c r="F500" s="157" t="s">
        <v>753</v>
      </c>
      <c r="G500" s="158" t="s">
        <v>105</v>
      </c>
      <c r="H500" s="159">
        <v>9900</v>
      </c>
      <c r="I500" s="215">
        <f t="shared" si="50"/>
        <v>9900</v>
      </c>
      <c r="J500" s="194">
        <v>8917.9699999999993</v>
      </c>
      <c r="K500" s="159">
        <f t="shared" si="49"/>
        <v>90.080505050505039</v>
      </c>
      <c r="L500" s="160">
        <f t="shared" si="51"/>
        <v>4.7075453330961537E-4</v>
      </c>
      <c r="M500" s="258"/>
    </row>
    <row r="501" spans="1:13" ht="13.5" customHeight="1">
      <c r="A501" s="148" t="s">
        <v>546</v>
      </c>
      <c r="B501" s="148" t="s">
        <v>302</v>
      </c>
      <c r="C501" s="148" t="s">
        <v>305</v>
      </c>
      <c r="D501" s="155" t="s">
        <v>303</v>
      </c>
      <c r="E501" s="152">
        <v>612112</v>
      </c>
      <c r="F501" s="157" t="s">
        <v>753</v>
      </c>
      <c r="G501" s="158" t="s">
        <v>106</v>
      </c>
      <c r="H501" s="159">
        <v>6600</v>
      </c>
      <c r="I501" s="215">
        <f t="shared" si="50"/>
        <v>6600</v>
      </c>
      <c r="J501" s="194">
        <v>5945.22</v>
      </c>
      <c r="K501" s="159">
        <f t="shared" si="49"/>
        <v>90.079090909090908</v>
      </c>
      <c r="L501" s="160">
        <f t="shared" si="51"/>
        <v>3.138314287357988E-4</v>
      </c>
      <c r="M501" s="258"/>
    </row>
    <row r="502" spans="1:13" ht="15" customHeight="1">
      <c r="A502" s="148" t="s">
        <v>546</v>
      </c>
      <c r="B502" s="148" t="s">
        <v>302</v>
      </c>
      <c r="C502" s="148" t="s">
        <v>305</v>
      </c>
      <c r="D502" s="155" t="s">
        <v>303</v>
      </c>
      <c r="E502" s="152">
        <v>612113</v>
      </c>
      <c r="F502" s="157" t="s">
        <v>753</v>
      </c>
      <c r="G502" s="158" t="s">
        <v>107</v>
      </c>
      <c r="H502" s="159">
        <v>900</v>
      </c>
      <c r="I502" s="215">
        <f t="shared" si="50"/>
        <v>900</v>
      </c>
      <c r="J502" s="194">
        <v>743.16</v>
      </c>
      <c r="K502" s="159">
        <f t="shared" si="49"/>
        <v>82.573333333333338</v>
      </c>
      <c r="L502" s="160">
        <f t="shared" si="51"/>
        <v>3.9229324495863265E-5</v>
      </c>
      <c r="M502" s="258"/>
    </row>
    <row r="503" spans="1:13" ht="15" customHeight="1">
      <c r="A503" s="148" t="s">
        <v>546</v>
      </c>
      <c r="B503" s="148" t="s">
        <v>302</v>
      </c>
      <c r="C503" s="148" t="s">
        <v>305</v>
      </c>
      <c r="D503" s="155" t="s">
        <v>303</v>
      </c>
      <c r="E503" s="152">
        <v>613983</v>
      </c>
      <c r="F503" s="157" t="s">
        <v>753</v>
      </c>
      <c r="G503" s="158" t="s">
        <v>408</v>
      </c>
      <c r="H503" s="159">
        <v>600</v>
      </c>
      <c r="I503" s="215">
        <f t="shared" si="50"/>
        <v>600</v>
      </c>
      <c r="J503" s="194">
        <v>475.83</v>
      </c>
      <c r="K503" s="159">
        <f t="shared" si="49"/>
        <v>79.304999999999993</v>
      </c>
      <c r="L503" s="160">
        <f t="shared" si="51"/>
        <v>2.5117726296983984E-5</v>
      </c>
      <c r="M503" s="258"/>
    </row>
    <row r="504" spans="1:13">
      <c r="A504" s="140"/>
      <c r="B504" s="140"/>
      <c r="C504" s="140"/>
      <c r="D504" s="149"/>
      <c r="E504" s="150"/>
      <c r="F504" s="157"/>
      <c r="G504" s="151" t="s">
        <v>654</v>
      </c>
      <c r="H504" s="154">
        <f>SUM(H493:H503)</f>
        <v>210300</v>
      </c>
      <c r="I504" s="154">
        <f>SUM(I493:I503)</f>
        <v>210300</v>
      </c>
      <c r="J504" s="154">
        <f>SUM(J493:J503)</f>
        <v>191266.99</v>
      </c>
      <c r="K504" s="171">
        <f t="shared" si="49"/>
        <v>90.949591060389906</v>
      </c>
      <c r="L504" s="216">
        <f t="shared" si="51"/>
        <v>1.0096446009011564E-2</v>
      </c>
      <c r="M504" s="258"/>
    </row>
    <row r="505" spans="1:13" ht="25.5" customHeight="1">
      <c r="A505" s="147" t="s">
        <v>547</v>
      </c>
      <c r="B505" s="148" t="s">
        <v>545</v>
      </c>
      <c r="C505" s="148"/>
      <c r="D505" s="155"/>
      <c r="E505" s="150"/>
      <c r="F505" s="157"/>
      <c r="G505" s="151" t="s">
        <v>751</v>
      </c>
      <c r="H505" s="154"/>
      <c r="I505" s="163"/>
      <c r="J505" s="163"/>
      <c r="K505" s="159"/>
      <c r="L505" s="160"/>
      <c r="M505" s="258"/>
    </row>
    <row r="506" spans="1:13" ht="16.5" customHeight="1">
      <c r="A506" s="148" t="s">
        <v>548</v>
      </c>
      <c r="B506" s="148" t="s">
        <v>302</v>
      </c>
      <c r="C506" s="148" t="s">
        <v>305</v>
      </c>
      <c r="D506" s="155"/>
      <c r="E506" s="150">
        <v>610000</v>
      </c>
      <c r="F506" s="155"/>
      <c r="G506" s="151" t="s">
        <v>304</v>
      </c>
      <c r="H506" s="154"/>
      <c r="I506" s="163"/>
      <c r="J506" s="163"/>
      <c r="K506" s="159"/>
      <c r="L506" s="160"/>
      <c r="M506" s="258"/>
    </row>
    <row r="507" spans="1:13" ht="18" customHeight="1">
      <c r="A507" s="148" t="s">
        <v>548</v>
      </c>
      <c r="B507" s="148" t="s">
        <v>302</v>
      </c>
      <c r="C507" s="148" t="s">
        <v>305</v>
      </c>
      <c r="D507" s="155" t="s">
        <v>331</v>
      </c>
      <c r="E507" s="152">
        <v>611110</v>
      </c>
      <c r="F507" s="157" t="s">
        <v>753</v>
      </c>
      <c r="G507" s="158" t="s">
        <v>326</v>
      </c>
      <c r="H507" s="159">
        <v>59100</v>
      </c>
      <c r="I507" s="215">
        <f>H507/12*12</f>
        <v>59100</v>
      </c>
      <c r="J507" s="120">
        <v>32584.42</v>
      </c>
      <c r="K507" s="159">
        <f t="shared" ref="K507:K523" si="52">J507/H507*100</f>
        <v>55.134382402707274</v>
      </c>
      <c r="L507" s="160">
        <f>J507/J$523</f>
        <v>1.720039810659208E-3</v>
      </c>
    </row>
    <row r="508" spans="1:13" ht="16.5" customHeight="1">
      <c r="A508" s="148" t="s">
        <v>548</v>
      </c>
      <c r="B508" s="148" t="s">
        <v>302</v>
      </c>
      <c r="C508" s="148" t="s">
        <v>305</v>
      </c>
      <c r="D508" s="155" t="s">
        <v>331</v>
      </c>
      <c r="E508" s="152">
        <v>611131</v>
      </c>
      <c r="F508" s="157" t="s">
        <v>753</v>
      </c>
      <c r="G508" s="158" t="s">
        <v>93</v>
      </c>
      <c r="H508" s="159">
        <v>14600</v>
      </c>
      <c r="I508" s="215">
        <f t="shared" ref="I508:I521" si="53">H508/12*12</f>
        <v>14600</v>
      </c>
      <c r="J508" s="120">
        <v>7684.08</v>
      </c>
      <c r="K508" s="159">
        <f t="shared" si="52"/>
        <v>52.630684931506842</v>
      </c>
      <c r="L508" s="160">
        <f t="shared" ref="L508:L523" si="54">J508/J$523</f>
        <v>4.0562095345843832E-4</v>
      </c>
      <c r="M508" s="258"/>
    </row>
    <row r="509" spans="1:13" ht="16.5" customHeight="1">
      <c r="A509" s="148" t="s">
        <v>548</v>
      </c>
      <c r="B509" s="148" t="s">
        <v>302</v>
      </c>
      <c r="C509" s="148" t="s">
        <v>305</v>
      </c>
      <c r="D509" s="155" t="s">
        <v>331</v>
      </c>
      <c r="E509" s="152">
        <v>611132</v>
      </c>
      <c r="F509" s="157" t="s">
        <v>753</v>
      </c>
      <c r="G509" s="158" t="s">
        <v>94</v>
      </c>
      <c r="H509" s="159">
        <v>10700</v>
      </c>
      <c r="I509" s="215">
        <f t="shared" si="53"/>
        <v>10700</v>
      </c>
      <c r="J509" s="120">
        <v>5650.08</v>
      </c>
      <c r="K509" s="159">
        <f t="shared" si="52"/>
        <v>52.80448598130841</v>
      </c>
      <c r="L509" s="160">
        <f t="shared" si="54"/>
        <v>2.9825181891865433E-4</v>
      </c>
      <c r="M509" s="258"/>
    </row>
    <row r="510" spans="1:13" ht="14.25" customHeight="1">
      <c r="A510" s="148" t="s">
        <v>548</v>
      </c>
      <c r="B510" s="148" t="s">
        <v>302</v>
      </c>
      <c r="C510" s="148" t="s">
        <v>305</v>
      </c>
      <c r="D510" s="155" t="s">
        <v>331</v>
      </c>
      <c r="E510" s="152">
        <v>611133</v>
      </c>
      <c r="F510" s="157" t="s">
        <v>753</v>
      </c>
      <c r="G510" s="158" t="s">
        <v>95</v>
      </c>
      <c r="H510" s="159">
        <v>1300</v>
      </c>
      <c r="I510" s="215">
        <f t="shared" si="53"/>
        <v>1300</v>
      </c>
      <c r="J510" s="120">
        <v>678</v>
      </c>
      <c r="K510" s="159">
        <f t="shared" si="52"/>
        <v>52.153846153846153</v>
      </c>
      <c r="L510" s="160">
        <f t="shared" si="54"/>
        <v>3.578971151326134E-5</v>
      </c>
    </row>
    <row r="511" spans="1:13" ht="14.25" customHeight="1">
      <c r="A511" s="148" t="s">
        <v>548</v>
      </c>
      <c r="B511" s="148" t="s">
        <v>302</v>
      </c>
      <c r="C511" s="148" t="s">
        <v>305</v>
      </c>
      <c r="D511" s="155" t="s">
        <v>331</v>
      </c>
      <c r="E511" s="152">
        <v>611211</v>
      </c>
      <c r="F511" s="157" t="s">
        <v>753</v>
      </c>
      <c r="G511" s="158" t="s">
        <v>97</v>
      </c>
      <c r="H511" s="159">
        <v>1000</v>
      </c>
      <c r="I511" s="215">
        <f t="shared" si="53"/>
        <v>1000</v>
      </c>
      <c r="J511" s="120">
        <v>0</v>
      </c>
      <c r="K511" s="159">
        <f t="shared" si="52"/>
        <v>0</v>
      </c>
      <c r="L511" s="160">
        <f t="shared" si="54"/>
        <v>0</v>
      </c>
      <c r="M511" s="258"/>
    </row>
    <row r="512" spans="1:13" ht="16.5" customHeight="1">
      <c r="A512" s="148" t="s">
        <v>548</v>
      </c>
      <c r="B512" s="148" t="s">
        <v>302</v>
      </c>
      <c r="C512" s="148" t="s">
        <v>305</v>
      </c>
      <c r="D512" s="155" t="s">
        <v>331</v>
      </c>
      <c r="E512" s="152">
        <v>611221</v>
      </c>
      <c r="F512" s="157" t="s">
        <v>753</v>
      </c>
      <c r="G512" s="158" t="s">
        <v>98</v>
      </c>
      <c r="H512" s="159">
        <v>6100</v>
      </c>
      <c r="I512" s="215">
        <f t="shared" si="53"/>
        <v>6100</v>
      </c>
      <c r="J512" s="120">
        <v>2289.27</v>
      </c>
      <c r="K512" s="159">
        <f t="shared" si="52"/>
        <v>37.529016393442625</v>
      </c>
      <c r="L512" s="160">
        <f t="shared" si="54"/>
        <v>1.2084411928608228E-4</v>
      </c>
      <c r="M512" s="258"/>
    </row>
    <row r="513" spans="1:13" ht="17.25" customHeight="1">
      <c r="A513" s="148" t="s">
        <v>548</v>
      </c>
      <c r="B513" s="148" t="s">
        <v>302</v>
      </c>
      <c r="C513" s="148" t="s">
        <v>305</v>
      </c>
      <c r="D513" s="155" t="s">
        <v>331</v>
      </c>
      <c r="E513" s="152">
        <v>611224</v>
      </c>
      <c r="F513" s="157" t="s">
        <v>753</v>
      </c>
      <c r="G513" s="158" t="s">
        <v>99</v>
      </c>
      <c r="H513" s="159">
        <v>1500</v>
      </c>
      <c r="I513" s="215">
        <f t="shared" si="53"/>
        <v>1500</v>
      </c>
      <c r="J513" s="120">
        <v>669</v>
      </c>
      <c r="K513" s="159">
        <f t="shared" si="52"/>
        <v>44.6</v>
      </c>
      <c r="L513" s="160">
        <f t="shared" si="54"/>
        <v>3.5314626847156099E-5</v>
      </c>
      <c r="M513" s="258"/>
    </row>
    <row r="514" spans="1:13" ht="15" customHeight="1">
      <c r="A514" s="148" t="s">
        <v>548</v>
      </c>
      <c r="B514" s="148" t="s">
        <v>302</v>
      </c>
      <c r="C514" s="148" t="s">
        <v>305</v>
      </c>
      <c r="D514" s="155" t="s">
        <v>331</v>
      </c>
      <c r="E514" s="156">
        <v>613111</v>
      </c>
      <c r="F514" s="157" t="s">
        <v>753</v>
      </c>
      <c r="G514" s="158" t="s">
        <v>111</v>
      </c>
      <c r="H514" s="159">
        <v>100</v>
      </c>
      <c r="I514" s="215">
        <f t="shared" si="53"/>
        <v>100</v>
      </c>
      <c r="J514" s="120">
        <v>0</v>
      </c>
      <c r="K514" s="159">
        <f t="shared" si="52"/>
        <v>0</v>
      </c>
      <c r="L514" s="160">
        <f t="shared" si="54"/>
        <v>0</v>
      </c>
      <c r="M514" s="258" t="s">
        <v>952</v>
      </c>
    </row>
    <row r="515" spans="1:13" ht="14.25" customHeight="1">
      <c r="A515" s="148" t="s">
        <v>548</v>
      </c>
      <c r="B515" s="148" t="s">
        <v>302</v>
      </c>
      <c r="C515" s="148" t="s">
        <v>305</v>
      </c>
      <c r="D515" s="155" t="s">
        <v>331</v>
      </c>
      <c r="E515" s="156">
        <v>613115</v>
      </c>
      <c r="F515" s="157" t="s">
        <v>753</v>
      </c>
      <c r="G515" s="158" t="s">
        <v>113</v>
      </c>
      <c r="H515" s="159">
        <v>300</v>
      </c>
      <c r="I515" s="215">
        <f t="shared" si="53"/>
        <v>300</v>
      </c>
      <c r="J515" s="120">
        <v>0</v>
      </c>
      <c r="K515" s="159">
        <f t="shared" si="52"/>
        <v>0</v>
      </c>
      <c r="L515" s="160">
        <f t="shared" si="54"/>
        <v>0</v>
      </c>
      <c r="M515" s="258"/>
    </row>
    <row r="516" spans="1:13" ht="15" customHeight="1">
      <c r="A516" s="148" t="s">
        <v>548</v>
      </c>
      <c r="B516" s="148" t="s">
        <v>302</v>
      </c>
      <c r="C516" s="148" t="s">
        <v>305</v>
      </c>
      <c r="D516" s="155" t="s">
        <v>331</v>
      </c>
      <c r="E516" s="152">
        <v>612111</v>
      </c>
      <c r="F516" s="157" t="s">
        <v>753</v>
      </c>
      <c r="G516" s="158" t="s">
        <v>105</v>
      </c>
      <c r="H516" s="159">
        <v>5100</v>
      </c>
      <c r="I516" s="215">
        <f t="shared" si="53"/>
        <v>5100</v>
      </c>
      <c r="J516" s="120">
        <v>2712</v>
      </c>
      <c r="K516" s="159">
        <f t="shared" si="52"/>
        <v>53.17647058823529</v>
      </c>
      <c r="L516" s="160">
        <f t="shared" si="54"/>
        <v>1.4315884605304536E-4</v>
      </c>
      <c r="M516" s="258"/>
    </row>
    <row r="517" spans="1:13" ht="15" customHeight="1">
      <c r="A517" s="148" t="s">
        <v>548</v>
      </c>
      <c r="B517" s="148" t="s">
        <v>302</v>
      </c>
      <c r="C517" s="148" t="s">
        <v>305</v>
      </c>
      <c r="D517" s="155" t="s">
        <v>331</v>
      </c>
      <c r="E517" s="152">
        <v>612112</v>
      </c>
      <c r="F517" s="157" t="s">
        <v>753</v>
      </c>
      <c r="G517" s="158" t="s">
        <v>106</v>
      </c>
      <c r="H517" s="159">
        <v>3400</v>
      </c>
      <c r="I517" s="215">
        <f t="shared" si="53"/>
        <v>3400</v>
      </c>
      <c r="J517" s="120">
        <v>1807.99</v>
      </c>
      <c r="K517" s="159">
        <f t="shared" si="52"/>
        <v>53.176176470588231</v>
      </c>
      <c r="L517" s="160">
        <f t="shared" si="54"/>
        <v>9.5438702830179015E-5</v>
      </c>
      <c r="M517" s="258"/>
    </row>
    <row r="518" spans="1:13" ht="16.5" customHeight="1">
      <c r="A518" s="148" t="s">
        <v>548</v>
      </c>
      <c r="B518" s="148" t="s">
        <v>302</v>
      </c>
      <c r="C518" s="148" t="s">
        <v>305</v>
      </c>
      <c r="D518" s="155" t="s">
        <v>331</v>
      </c>
      <c r="E518" s="152">
        <v>612113</v>
      </c>
      <c r="F518" s="157" t="s">
        <v>753</v>
      </c>
      <c r="G518" s="158" t="s">
        <v>107</v>
      </c>
      <c r="H518" s="159">
        <v>400</v>
      </c>
      <c r="I518" s="215">
        <f t="shared" si="53"/>
        <v>400</v>
      </c>
      <c r="J518" s="120">
        <v>225.96</v>
      </c>
      <c r="K518" s="159">
        <f t="shared" si="52"/>
        <v>56.490000000000009</v>
      </c>
      <c r="L518" s="160">
        <f t="shared" si="54"/>
        <v>1.1927792350348867E-5</v>
      </c>
      <c r="M518" s="258"/>
    </row>
    <row r="519" spans="1:13" ht="12.75" customHeight="1">
      <c r="A519" s="148" t="s">
        <v>548</v>
      </c>
      <c r="B519" s="148" t="s">
        <v>302</v>
      </c>
      <c r="C519" s="148" t="s">
        <v>305</v>
      </c>
      <c r="D519" s="155" t="s">
        <v>331</v>
      </c>
      <c r="E519" s="156">
        <v>613922</v>
      </c>
      <c r="F519" s="157" t="s">
        <v>753</v>
      </c>
      <c r="G519" s="158" t="s">
        <v>161</v>
      </c>
      <c r="H519" s="159">
        <v>1200</v>
      </c>
      <c r="I519" s="215">
        <f t="shared" si="53"/>
        <v>1200</v>
      </c>
      <c r="J519" s="120">
        <v>838.6</v>
      </c>
      <c r="K519" s="159">
        <f t="shared" si="52"/>
        <v>69.883333333333326</v>
      </c>
      <c r="L519" s="160">
        <f t="shared" si="54"/>
        <v>4.4267333443983716E-5</v>
      </c>
      <c r="M519" s="258"/>
    </row>
    <row r="520" spans="1:13" ht="13.5" customHeight="1">
      <c r="A520" s="148" t="s">
        <v>548</v>
      </c>
      <c r="B520" s="148" t="s">
        <v>302</v>
      </c>
      <c r="C520" s="148" t="s">
        <v>305</v>
      </c>
      <c r="D520" s="155" t="s">
        <v>331</v>
      </c>
      <c r="E520" s="152">
        <v>613983</v>
      </c>
      <c r="F520" s="157" t="s">
        <v>753</v>
      </c>
      <c r="G520" s="158" t="s">
        <v>408</v>
      </c>
      <c r="H520" s="159">
        <v>300</v>
      </c>
      <c r="I520" s="215">
        <f t="shared" si="53"/>
        <v>300</v>
      </c>
      <c r="J520" s="120">
        <v>144.32</v>
      </c>
      <c r="K520" s="159">
        <f t="shared" si="52"/>
        <v>48.106666666666662</v>
      </c>
      <c r="L520" s="160">
        <f t="shared" si="54"/>
        <v>7.6182465569231211E-6</v>
      </c>
      <c r="M520" s="258"/>
    </row>
    <row r="521" spans="1:13" ht="15.75" customHeight="1">
      <c r="A521" s="148" t="s">
        <v>548</v>
      </c>
      <c r="B521" s="148" t="s">
        <v>302</v>
      </c>
      <c r="C521" s="148" t="s">
        <v>305</v>
      </c>
      <c r="D521" s="155" t="s">
        <v>331</v>
      </c>
      <c r="E521" s="156" t="s">
        <v>695</v>
      </c>
      <c r="F521" s="157" t="s">
        <v>753</v>
      </c>
      <c r="G521" s="158" t="s">
        <v>549</v>
      </c>
      <c r="H521" s="159">
        <v>500</v>
      </c>
      <c r="I521" s="215">
        <f t="shared" si="53"/>
        <v>500</v>
      </c>
      <c r="J521" s="120">
        <v>0</v>
      </c>
      <c r="K521" s="159">
        <f t="shared" si="52"/>
        <v>0</v>
      </c>
      <c r="L521" s="160">
        <f t="shared" si="54"/>
        <v>0</v>
      </c>
      <c r="M521" s="258"/>
    </row>
    <row r="522" spans="1:13">
      <c r="A522" s="140"/>
      <c r="B522" s="140"/>
      <c r="C522" s="140"/>
      <c r="D522" s="149"/>
      <c r="E522" s="150"/>
      <c r="F522" s="145"/>
      <c r="G522" s="151" t="s">
        <v>550</v>
      </c>
      <c r="H522" s="154">
        <f>SUM(H507:H521)</f>
        <v>105600</v>
      </c>
      <c r="I522" s="154">
        <f>SUM(I507:I521)</f>
        <v>105600</v>
      </c>
      <c r="J522" s="154">
        <f>SUM(J507:J521)</f>
        <v>55283.719999999994</v>
      </c>
      <c r="K522" s="171">
        <f t="shared" si="52"/>
        <v>52.352007575757575</v>
      </c>
      <c r="L522" s="216">
        <f t="shared" si="54"/>
        <v>2.9182719619172803E-3</v>
      </c>
      <c r="M522" s="258"/>
    </row>
    <row r="523" spans="1:13">
      <c r="A523" s="140"/>
      <c r="B523" s="140"/>
      <c r="C523" s="140"/>
      <c r="D523" s="149"/>
      <c r="E523" s="150"/>
      <c r="F523" s="145"/>
      <c r="G523" s="151" t="s">
        <v>551</v>
      </c>
      <c r="H523" s="154">
        <f>H25+H44+H68+H87+H156+H249+H253+H295+H330+H426+H468+H487+H490+H504+H522+H223</f>
        <v>26820589</v>
      </c>
      <c r="I523" s="154">
        <f>I25+I44+I68+I87+I156+I249+I253+I295+I330+I426+I468+I487+I490+I504+I522+I223</f>
        <v>26820589</v>
      </c>
      <c r="J523" s="154">
        <f>J25+J44+J68+J87+J156+J249+J253+J295+J330+J426+J468+J487+J490+J504+J522+J223</f>
        <v>18943991.760000002</v>
      </c>
      <c r="K523" s="171">
        <f t="shared" si="52"/>
        <v>70.632273437395426</v>
      </c>
      <c r="L523" s="216">
        <f t="shared" si="54"/>
        <v>1</v>
      </c>
      <c r="M523" s="258"/>
    </row>
    <row r="524" spans="1:13">
      <c r="A524" s="182"/>
      <c r="B524" s="182"/>
      <c r="C524" s="182"/>
      <c r="D524" s="149"/>
      <c r="E524" s="150"/>
      <c r="F524" s="145"/>
      <c r="G524" s="195" t="s">
        <v>836</v>
      </c>
      <c r="H524" s="196"/>
      <c r="I524" s="196"/>
      <c r="J524" s="196"/>
      <c r="K524" s="196"/>
      <c r="L524" s="197"/>
    </row>
    <row r="525" spans="1:13">
      <c r="D525" s="198"/>
      <c r="E525" s="199"/>
      <c r="F525" s="199"/>
      <c r="G525" s="200"/>
      <c r="H525" s="196"/>
      <c r="I525" s="196"/>
      <c r="J525" s="196"/>
      <c r="K525" s="196"/>
      <c r="L525" s="197"/>
    </row>
    <row r="526" spans="1:13">
      <c r="D526" s="198"/>
      <c r="E526" s="199"/>
      <c r="F526" s="199"/>
      <c r="G526" s="201"/>
      <c r="H526" s="196"/>
      <c r="I526" s="196"/>
      <c r="J526" s="196"/>
      <c r="K526" s="196"/>
      <c r="L526" s="196"/>
    </row>
    <row r="527" spans="1:13" ht="15" customHeight="1">
      <c r="A527" s="279"/>
      <c r="B527" s="280"/>
      <c r="C527" s="280"/>
      <c r="D527" s="280"/>
      <c r="E527" s="280"/>
      <c r="F527" s="280"/>
      <c r="G527" s="280"/>
      <c r="H527" s="280"/>
      <c r="I527" s="280"/>
      <c r="J527" s="280"/>
      <c r="K527" s="280"/>
      <c r="L527" s="280"/>
    </row>
    <row r="528" spans="1:13" ht="12" customHeight="1">
      <c r="A528" s="202"/>
      <c r="B528" s="203"/>
      <c r="C528" s="203"/>
      <c r="D528" s="204"/>
      <c r="E528" s="203"/>
      <c r="F528" s="203"/>
      <c r="G528" s="202"/>
      <c r="H528" s="203"/>
      <c r="I528" s="203"/>
      <c r="J528" s="203"/>
      <c r="K528" s="203"/>
      <c r="L528" s="203"/>
    </row>
    <row r="529" spans="1:12">
      <c r="D529" s="198"/>
      <c r="E529" s="199"/>
      <c r="F529" s="199"/>
      <c r="G529" s="201"/>
      <c r="H529" s="205"/>
      <c r="I529" s="205"/>
      <c r="J529" s="205"/>
      <c r="K529" s="205"/>
      <c r="L529" s="205"/>
    </row>
    <row r="530" spans="1:12">
      <c r="A530" s="127"/>
      <c r="B530" s="127"/>
      <c r="C530" s="127"/>
      <c r="D530" s="127"/>
      <c r="E530" s="127"/>
      <c r="F530" s="127"/>
      <c r="G530" s="128"/>
      <c r="H530" s="127"/>
      <c r="I530" s="127"/>
      <c r="J530" s="127"/>
      <c r="K530" s="127"/>
      <c r="L530" s="127"/>
    </row>
    <row r="531" spans="1:12" ht="18" customHeight="1">
      <c r="A531" s="127"/>
      <c r="B531" s="127"/>
      <c r="C531" s="127"/>
      <c r="D531" s="127"/>
      <c r="E531" s="127"/>
      <c r="F531" s="127"/>
      <c r="G531" s="128"/>
      <c r="H531" s="127"/>
      <c r="I531" s="127"/>
      <c r="J531" s="127"/>
      <c r="K531" s="127"/>
      <c r="L531" s="127"/>
    </row>
    <row r="532" spans="1:12">
      <c r="D532" s="206"/>
      <c r="E532" s="207"/>
      <c r="F532" s="207"/>
      <c r="G532" s="207"/>
      <c r="H532" s="207"/>
      <c r="I532" s="207"/>
      <c r="J532" s="207"/>
      <c r="K532" s="207"/>
      <c r="L532" s="207"/>
    </row>
    <row r="533" spans="1:12" ht="14.25" customHeight="1">
      <c r="A533" s="281"/>
      <c r="B533" s="281"/>
      <c r="C533" s="281"/>
      <c r="D533" s="281"/>
      <c r="E533" s="281"/>
      <c r="F533" s="281"/>
      <c r="G533" s="281"/>
      <c r="H533" s="282"/>
      <c r="I533" s="282"/>
      <c r="J533" s="282"/>
      <c r="K533" s="282"/>
      <c r="L533" s="282"/>
    </row>
    <row r="534" spans="1:12">
      <c r="A534" s="281"/>
      <c r="B534" s="281"/>
      <c r="C534" s="281"/>
      <c r="D534" s="281"/>
      <c r="E534" s="281"/>
      <c r="F534" s="281"/>
      <c r="G534" s="281"/>
      <c r="H534" s="282"/>
      <c r="I534" s="282"/>
      <c r="J534" s="282"/>
      <c r="K534" s="208"/>
      <c r="L534" s="208"/>
    </row>
    <row r="535" spans="1:12">
      <c r="A535" s="281"/>
      <c r="B535" s="281"/>
      <c r="C535" s="281"/>
      <c r="D535" s="281"/>
      <c r="E535" s="281"/>
      <c r="F535" s="281"/>
      <c r="G535" s="281"/>
      <c r="H535" s="282"/>
      <c r="I535" s="282"/>
      <c r="J535" s="282"/>
      <c r="K535" s="282"/>
      <c r="L535" s="282"/>
    </row>
    <row r="536" spans="1:12">
      <c r="A536" s="281"/>
      <c r="B536" s="281"/>
      <c r="C536" s="281"/>
      <c r="D536" s="281"/>
      <c r="E536" s="281"/>
      <c r="F536" s="281"/>
      <c r="G536" s="281"/>
      <c r="H536" s="199"/>
      <c r="I536" s="199"/>
      <c r="J536" s="199"/>
      <c r="K536" s="199"/>
      <c r="L536" s="199"/>
    </row>
    <row r="537" spans="1:12">
      <c r="A537" s="281"/>
      <c r="B537" s="281"/>
      <c r="C537" s="281"/>
      <c r="D537" s="281"/>
      <c r="E537" s="281"/>
      <c r="F537" s="281"/>
      <c r="G537" s="281"/>
      <c r="H537" s="199"/>
      <c r="I537" s="199"/>
      <c r="J537" s="199"/>
      <c r="K537" s="199"/>
      <c r="L537" s="199"/>
    </row>
    <row r="538" spans="1:12">
      <c r="A538" s="281"/>
      <c r="B538" s="281"/>
      <c r="C538" s="281"/>
      <c r="D538" s="281"/>
      <c r="E538" s="281"/>
      <c r="F538" s="281"/>
      <c r="G538" s="281"/>
      <c r="H538" s="199"/>
      <c r="I538" s="199"/>
      <c r="J538" s="199"/>
      <c r="K538" s="199"/>
      <c r="L538" s="199"/>
    </row>
    <row r="539" spans="1:12">
      <c r="A539" s="281"/>
      <c r="B539" s="281"/>
      <c r="C539" s="281"/>
      <c r="D539" s="281"/>
      <c r="E539" s="281"/>
      <c r="F539" s="281"/>
      <c r="G539" s="281"/>
      <c r="H539" s="129"/>
      <c r="I539" s="129"/>
      <c r="J539" s="129"/>
      <c r="K539" s="129"/>
      <c r="L539" s="129"/>
    </row>
    <row r="540" spans="1:12">
      <c r="A540" s="281"/>
      <c r="B540" s="281"/>
      <c r="C540" s="281"/>
      <c r="D540" s="281"/>
      <c r="E540" s="281"/>
      <c r="F540" s="281"/>
      <c r="G540" s="281"/>
      <c r="H540" s="129"/>
      <c r="I540" s="129"/>
      <c r="J540" s="129"/>
      <c r="K540" s="129"/>
      <c r="L540" s="129"/>
    </row>
  </sheetData>
  <mergeCells count="13">
    <mergeCell ref="A3:G3"/>
    <mergeCell ref="A527:L527"/>
    <mergeCell ref="A538:G538"/>
    <mergeCell ref="A539:G539"/>
    <mergeCell ref="A540:G540"/>
    <mergeCell ref="A536:G536"/>
    <mergeCell ref="A537:G537"/>
    <mergeCell ref="A534:G534"/>
    <mergeCell ref="A535:G535"/>
    <mergeCell ref="A533:G533"/>
    <mergeCell ref="H533:L533"/>
    <mergeCell ref="H534:J534"/>
    <mergeCell ref="H535:L535"/>
  </mergeCells>
  <phoneticPr fontId="3" type="noConversion"/>
  <pageMargins left="0.70866141732283472" right="0.31496062992125984" top="0.74803149606299213" bottom="0.74803149606299213" header="0.31496062992125984" footer="0.31496062992125984"/>
  <pageSetup paperSize="9" scale="91" fitToHeight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Prihodi</vt:lpstr>
      <vt:lpstr>Tabela B</vt:lpstr>
      <vt:lpstr>Orga</vt:lpstr>
      <vt:lpstr>Funk</vt:lpstr>
      <vt:lpstr>Tab C</vt:lpstr>
      <vt:lpstr>Funk!Print_Area</vt:lpstr>
      <vt:lpstr>Orga!Print_Area</vt:lpstr>
      <vt:lpstr>Prihodi!Print_Area</vt:lpstr>
      <vt:lpstr>'Tabela B'!Print_Area</vt:lpstr>
    </vt:vector>
  </TitlesOfParts>
  <Company>Opcina Srebrenik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nkaric</dc:creator>
  <cp:lastModifiedBy>Korisnik</cp:lastModifiedBy>
  <cp:lastPrinted>2025-06-02T07:19:46Z</cp:lastPrinted>
  <dcterms:created xsi:type="dcterms:W3CDTF">2019-05-14T06:10:55Z</dcterms:created>
  <dcterms:modified xsi:type="dcterms:W3CDTF">2025-06-02T07:27:17Z</dcterms:modified>
</cp:coreProperties>
</file>